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1985" windowHeight="10140" activeTab="0"/>
  </bookViews>
  <sheets>
    <sheet name="31122015" sheetId="1" r:id="rId1"/>
  </sheets>
  <definedNames>
    <definedName name="_xlnm._FilterDatabase" localSheetId="0" hidden="1">'31122015'!$B$18:$L$2010</definedName>
    <definedName name="_xlnm.Print_Titles" localSheetId="0">'31122015'!$18:$18</definedName>
  </definedNames>
  <calcPr fullCalcOnLoad="1"/>
</workbook>
</file>

<file path=xl/sharedStrings.xml><?xml version="1.0" encoding="utf-8"?>
<sst xmlns="http://schemas.openxmlformats.org/spreadsheetml/2006/main" count="16154" uniqueCount="1060">
  <si>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</si>
  <si>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</si>
  <si>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</si>
  <si>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</si>
  <si>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</si>
  <si>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</si>
  <si>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</si>
  <si>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</si>
  <si>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</si>
  <si>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</si>
  <si>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</si>
  <si>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</si>
  <si>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</si>
  <si>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</si>
  <si>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</si>
  <si>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</si>
  <si>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</si>
  <si>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</si>
  <si>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</si>
  <si>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</si>
  <si>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</si>
  <si>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</si>
  <si>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</si>
  <si>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</si>
  <si>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</si>
  <si>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</si>
  <si>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</si>
  <si>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</si>
  <si>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</si>
  <si>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</si>
  <si>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Recursos Distrito</t>
  </si>
  <si>
    <t>No</t>
  </si>
  <si>
    <t>N/A</t>
  </si>
  <si>
    <t>Subdirección Administrativa y Financiera</t>
  </si>
  <si>
    <t>Prestar servicios profesionales a la Subdirección Administrativa y Financiera  como arquitecto para la adecuación, mantenimiento y mejora de los escenarios, sedes y programas que adelante el IDARTES.</t>
  </si>
  <si>
    <t>12 Meses</t>
  </si>
  <si>
    <t>Agosto</t>
  </si>
  <si>
    <t>8 Meses</t>
  </si>
  <si>
    <t xml:space="preserve">Contratar el suministro e instalación de vidrios, espejos y películas de seguridad requeridos en las sedes del Instituto Distrital de las Artes, así como para los equipamientos en arriendo y Centros Locales de Artes para la Niñez y la Juventud – CLAN-. </t>
  </si>
  <si>
    <t>Julio</t>
  </si>
  <si>
    <t>COMPRA E INSTALACIÓN DE ALFOMBRA Y PERFILES METÁLICOS PARA LA SALA DE PROYECCIÓN DE LA CINEMATECA DISTRITAL ACORDE CON LAS ESPECIFICACIONES TÉCNICAS DEFINIDAS POR EL IDARTES.</t>
  </si>
  <si>
    <t>Mayo</t>
  </si>
  <si>
    <t>1 Mes</t>
  </si>
  <si>
    <t>Septiembre</t>
  </si>
  <si>
    <t>Diciembre</t>
  </si>
  <si>
    <t>Junio</t>
  </si>
  <si>
    <t xml:space="preserve">CONTRATAR EL SERVICIO DE PARAMETRIZACIÓN, ADECUACIÓN, MIGRACIÓN, CAPACITACIÓN, MANTENIMIENTO Y SOPORTE DEL SISTEMA INTEGRADO KOHA, PARA LA ADMINISTRACIÓN Y GESTIÓN DEL CENTRO DE DOCUMENTACIÓN Y LAS BIBLIOTECAS ESPECIALIZADAS   DEL INSTITUTO DISTRITAL DE LAS ARTES – IDARTES. </t>
  </si>
  <si>
    <t>6 Meses</t>
  </si>
  <si>
    <t>Selección Abreviada por Subasta Inversa</t>
  </si>
  <si>
    <t>Febrero</t>
  </si>
  <si>
    <t>11 Meses</t>
  </si>
  <si>
    <t>Suministro al Instituto Distrital de las Artes - IDARTES-  de puntos ecológicos destinados para fortalecer la gestión integral de residuos sólidos en las sedes, escenarios y Centros Locales de Atención para la Niñez y Juventud (CLAN) del Instituto Distrital de las Artes, en desarrollo de las acciones propuestas para cumplir con el PIGA de la entidad.</t>
  </si>
  <si>
    <t>Marzo</t>
  </si>
  <si>
    <t>Selección Abreviada por Mínima Cuantía</t>
  </si>
  <si>
    <t>SUMINISTRO DE EQUIPOS DE INFORMÁTICA NECESARIOS PARA EL DESARROLLO DE LAS ACTIVIDADES MISIONALES Y ADMINISTRATIVAS DEL INSTITUTO DISTRITAL DE LAS ARTES IDARTES.</t>
  </si>
  <si>
    <t>Abril</t>
  </si>
  <si>
    <t>SUMINISTRO DE TELÉFONOS IP PARA EL MEJORAMIENTO DE LAS COMUNICACIONES EN EL DESARROLLO DE LAS ACTIVIDADES ADMINISTRATIVAS Y MISIONALES  DEL INSTITUTO DISTRITAL DE LAS ARTES - IDARTES.</t>
  </si>
  <si>
    <t>Realizar el mantenimiento  preventivo semi integral del ascensor  MRL8VF instalados para personas en estado de discapacidad y atención de emergencias, en bien propiedad del IDARTES (Casa Fernández) de acuerdo con las especificaciones y marca.</t>
  </si>
  <si>
    <t>10 Meses</t>
  </si>
  <si>
    <t>Suministro, mantenimiento y recarga de los extintores de fuego para los Centros Locales de las Artes para la Niñez y la Juventud – CLAN, Sedes Administrativas y los diferentes escenarios del IDARTES.</t>
  </si>
  <si>
    <t>ARRENDAMIENTO DE UN BIEN INMUEBLE UBICADO EN  LA CARRERA 44 No. 18-42  DE LA CIUDAD DE BOGOTA, IDENTIFICADO EN FOLIO DE   MATRICULA INMOBILIARIA N°. 50C-933643, EXPEDIDO POR LA OFICINA DE REGISTRO DE INSTRUMENTOS PUBLICOS.</t>
  </si>
  <si>
    <t>Brindar Apoyo en actividades relacionadas con la radicación, identificación, valoración, clasificación, organización, foliación, descripción de los documentos del archivo de gestión y central de la entidad al igual que la digitalización e implementación del sistema de Gestión Documental ORFEO.</t>
  </si>
  <si>
    <t>3 Meses</t>
  </si>
  <si>
    <t>Prestar el servicio  integral de vigilancia, guarda, custodia y seguridad en las sedes del Instituto Distrital de las Artes - IDARTES- ,  así como en los inmuebles que estén a su cargo en virtud de los diferentes proyectos de la entidad; al igual que en los eventos culturales artísticos que éste promueva o en los que participe según corresponda.</t>
  </si>
  <si>
    <t>Licitación Pública</t>
  </si>
  <si>
    <t>Prestar el servicio integral de aseo y cafetería para las sedes del Instituto Distrital de las Artes, Centros Locales de Artes para la Niñez y la Juventud CLAN  y los lugares donde se realicen actividades organizadas por la entidad, incluyendo los eventos al parque, el cual debe ser prestado por personal idóneo de conformidad con las especificaciones técnicas requeridas por la Entidad.</t>
  </si>
  <si>
    <t>Suministrar cambiadores de pañales con destino a los baños públicos y/o áreas definidas por la entidad tanto en las Sedes propias como administradas por la entidad, según requerimientos y especificaciones del Instituto Distrital de las Artes - IDARTES-.</t>
  </si>
  <si>
    <t>Suministro e instalación de cicloparqueaderos metálicos con destino a las sedes y escenarios del Instituto Distrital de las Artes- IDARTES-, para posibilitar los sitios de ubicación de bicicletas a quienes acudan a los mismos a través de este modo de transporte.</t>
  </si>
  <si>
    <t>2 Meses</t>
  </si>
  <si>
    <t>INSTITUTO DISTRITAL DE LAS ARTES – IDARTES</t>
  </si>
  <si>
    <t>CALLE 8 No 8 – 52</t>
  </si>
  <si>
    <t>www.idartes.gov.co</t>
  </si>
  <si>
    <t>Generar condiciones para el desarrollo del campo del arte en el ejercicio efectivo de los derechos culturales de los habitantes del Distrito Capital a través del fortalecimiento de las dimensiones de investigación, formación, creación, circulación y apropiación.
IDARTES será en el 2016, una entidad consolidada administrativa, técnica y financieramente; con un modelo de gestión reconocido a nivel local, nacional e internacional para el fortalecimiento y el posicionamiento del campo artístico, como sector social y económicamente sostenible en la ciudad.</t>
  </si>
  <si>
    <t>Desplegar actividades que proporciona un éxito sostenido a largo plazo satisfaciendo de manera coherente las neces.idades y expectativas de las partes interesadas de la entidad.
Objetivos Estratégicos:
OE1 Fortalecer la apropiación de las artes y garantizar el acceso a la oferta artística en la ciudad.
OE2 Promover la cualificación, profesionalización y visibilización de quienes hacen o viven del arte en
la ciudad.
OES Promover la sostenibilidad de los escenarios culturales en la ciudad con infraestructura
adecuada, aprovechamiento económico y programación artística para los ciudadanos.
OE4 Procurar la satisfacción de las necesidades y expectativas en el campo del arte de los usuarios
de la entidad, los funcionarios, contratistas y proveedores de la misma, promoviendo y evaluando la
calidad y la mejora continua en los productos y servicios institucionales.</t>
  </si>
  <si>
    <t>Luisa Fernanda Pineda Muñoz - Miguel Enrique Quintero Coral</t>
  </si>
  <si>
    <t>52101502
30161701</t>
  </si>
  <si>
    <t>11.5 Meses</t>
  </si>
  <si>
    <t>Enero</t>
  </si>
  <si>
    <t>Octubre</t>
  </si>
  <si>
    <t>9 Meses</t>
  </si>
  <si>
    <t>5 Meses</t>
  </si>
  <si>
    <t>76111500 90101700 70111700</t>
  </si>
  <si>
    <t>Recursos Propios</t>
  </si>
  <si>
    <t>85101600
85122200</t>
  </si>
  <si>
    <t>Selección Abreviada - Por Menor Cuantía</t>
  </si>
  <si>
    <t>31341700
46151500
72152900
31341709
73161509</t>
  </si>
  <si>
    <t>26111601
26131501
26101501</t>
  </si>
  <si>
    <t>78111800
78101801</t>
  </si>
  <si>
    <t>90101600
90101603
90101604
90101800
91111603</t>
  </si>
  <si>
    <t>90101602
90151803
30161717
30161702
30161705</t>
  </si>
  <si>
    <t>39121700
39121500  
39121600
27111700  
27111900
27112100  
27112200
27112702  
27112703
27112800</t>
  </si>
  <si>
    <t>56101508
52121505</t>
  </si>
  <si>
    <t>60106100
14122100
60121001
60124316
60106104
60105802
11161701
53131600</t>
  </si>
  <si>
    <t>6.5 Meses</t>
  </si>
  <si>
    <t>5.5 Meses</t>
  </si>
  <si>
    <t>7 Meses</t>
  </si>
  <si>
    <t>1.5 Meses</t>
  </si>
  <si>
    <t>10.5 Meses</t>
  </si>
  <si>
    <t>90101501
90111501
90111602</t>
  </si>
  <si>
    <t>39112401
39112402
82131603
45111815
93141701
80141600
80141900</t>
  </si>
  <si>
    <t>7.5 Meses</t>
  </si>
  <si>
    <t>8 Mes</t>
  </si>
  <si>
    <t>9.5 Meses</t>
  </si>
  <si>
    <t>95131700
30241505
30241700</t>
  </si>
  <si>
    <t>4 Meses</t>
  </si>
  <si>
    <t>30103600
30162100
39121300
40141700
95131600</t>
  </si>
  <si>
    <t>30103619
30241502</t>
  </si>
  <si>
    <t>Planetario de Bogotá</t>
  </si>
  <si>
    <t>Teatro Mayor JMSD</t>
  </si>
  <si>
    <t>56101900
93141701</t>
  </si>
  <si>
    <t>55101519
82101507</t>
  </si>
  <si>
    <t>8.5 Meses</t>
  </si>
  <si>
    <t>82101506
82101501</t>
  </si>
  <si>
    <t>39112300
39112400
39112500</t>
  </si>
  <si>
    <t>2.5 Meses</t>
  </si>
  <si>
    <t xml:space="preserve">Subdirección de las Artes </t>
  </si>
  <si>
    <t xml:space="preserve">Gerencia de Artes Audiovisuales </t>
  </si>
  <si>
    <t>Producción</t>
  </si>
  <si>
    <t>Área de Comunicaciones</t>
  </si>
  <si>
    <t xml:space="preserve">Gerencia de Artes Plásticas y Visuales </t>
  </si>
  <si>
    <t xml:space="preserve">Gerencia de Música </t>
  </si>
  <si>
    <t>Gerencia de Literatura</t>
  </si>
  <si>
    <t>Gerencia de Danza</t>
  </si>
  <si>
    <t xml:space="preserve">Gerencia de Arte Dramático </t>
  </si>
  <si>
    <t>Subdirección de las Artes</t>
  </si>
  <si>
    <t>Convocatorias</t>
  </si>
  <si>
    <t xml:space="preserve">Subdirección de Equipamientos Culturales </t>
  </si>
  <si>
    <t>Cultura en Común</t>
  </si>
  <si>
    <t>90101602
56101519
49121503
56112103
93141701</t>
  </si>
  <si>
    <t>Adicionar contrato No. 078 - 2015 que tiene por objeto: "Prestación de servicios de apoyo a la gestión a la Subdirección de las Artes en actividades asistenciales en trámites administrativos en la ejecución de actividades del proyecto 914 "Promoción de la creación y la apropiación artística en niños y niñas en primera infancia" .</t>
  </si>
  <si>
    <t>Adicionar contrato No. 20 - 2015 que tiene por objeto "Prestar servicios profesionales al IDARTES - Subdirección de las Artes en los asuntos relacionados con las diferentes disciplinas artísticas para el programa de atención integral de la primera infancia".</t>
  </si>
  <si>
    <t>Adicionar contrato No. 22 - 2015 que tiene por objeto "Prestar servicios profesionales al IDARTES - Subdirección de las Artes en los trámites asociados con actividades administrativos y financieras del proyecto de atención integral a la primera infancia".</t>
  </si>
  <si>
    <t>Prestación de servicios de apoyo a la gestión a la Subdirección de las Artes en actividades asistenciales en trámites administrativos en la ejecución de actividades del proyecto 914 "Promoción de la creación y la apropiación artística en niños y niñas en primera infancia".</t>
  </si>
  <si>
    <t>Adicionar contrato No. 470 - 2015 que tiene por objeto "Prestar servicios de apoyo a la gestión al IDARTES - Subdirección de las Artes, en aspectos asociados a la planeación y desarrollo de actividades relacionadas con arte en primera infancia en los espacios destinados para la atención del proyecto 914".</t>
  </si>
  <si>
    <t>Prestar servicios de apoyo a la gestión al IDARTES en las actividades relacionadas con la organización, recuperación y difusión de la información necesaria para el funcionamiento de la biblioteca infantil.</t>
  </si>
  <si>
    <t>Noviembre</t>
  </si>
  <si>
    <t xml:space="preserve">Prestar servicios de apoyo a la gestión al IDARTES - Subdirección de las Artes en acciones relacionadas al seguimiento y desarrollo de las actividades que se realicen referentes a intervenciones artísticas, pre producción de seriado audiovisual y propuestas de intervención de creación artística. </t>
  </si>
  <si>
    <t>Prestar servicios de apoyo a la gestión al IDARTES - Subdirección de las Artes, en actividades operativas y asistenciales en las acciones relacionadas a intervenciones artísticas, pre producción de seriado audiovisual y propuestas de intervención de creación artística.</t>
  </si>
  <si>
    <t>Prestación de servicios de apoyo a la gestión a la Subdirección de las Artes en actividades asistenciales en trámites  administrativos en la ejecución de actividades  del proyecto 914 "Promoción de la creación y la apropiación artística en niños y niñas en primera infancia".</t>
  </si>
  <si>
    <t>Prestación de servicios profesionales a la Subdirección de las Artes en aspectos concernientes a procesos administrativos requeridos en el marco  del proyecto 914 "Promoción de la creación y la apropiación artística en niños y niñas en primera infancia".</t>
  </si>
  <si>
    <t>Prestar servicios profesionales al IDARTES - Subdirección de las Artes en los asuntos relacionados con las diferentes disciplinas artísticas para el programa de atención integral de la primera infancia.</t>
  </si>
  <si>
    <t>Prestar servicios profesionales al IDARTES - Subdirección de las Artes en los trámites asociados con actividades  administrativos y financieras del proyecto de atención integral a la primera infancia.</t>
  </si>
  <si>
    <t>Prestar servicios de apoyo a la gestión en actividades asistenciales en los aspectos administrativos que se requieran para el programa de atención a primera infancia, en desarrollo del proyecto 914 "Promoción de la creación y la apropiación artística en niños y niñas en primera infancia".</t>
  </si>
  <si>
    <t>Prestar servicios profesionales de abogado en la Oficina Asesora Jurídica en el trámite , desarrollo, seguimiento, ajuste y revisión de documentos previa a la suscripción de contratos y convenios así como la legalización de los mismos, principalmente los relacionados  con el proyecto 914 de conformidad con el reparto que se defina al interior de la dependencia.</t>
  </si>
  <si>
    <t>Prestar servicios de apoyo a la gestión al IDARTES - Subdirección de las Artes, en aspectos asociados a la planeación y desarrollo de actividades relacionadas con arte en primera infancia en los espacios destinados para la atención del proyecto 914.</t>
  </si>
  <si>
    <t>Prestar servicios de apoyo a la gestión en la realización e implementación de experiencias artísticas para el desarrollo del proyecto 914 "Promoción de la creación y la apropiación artística en niños y niñas en primera infancia".</t>
  </si>
  <si>
    <t xml:space="preserve">Adicionar contrato No. 353 - 2015 que tiene por objeto "Prestar servicios de apoyo a la gestión en la realización e implementación de experiencias artísticas para el desarrollo del proyecto 914 " Promoción de la creación y la apropiación artística en niños y niñas en primera infancia". </t>
  </si>
  <si>
    <t xml:space="preserve">Adicionar contrato No. 837 - 2015 que tiene por objeto "Prestar servicios de apoyo a la gestión en la realización e implementación de experiencias artísticas para el desarrollo del proyecto 914 " Promoción de la creación y la apropiación artística en niños y niñas en primera infancia". </t>
  </si>
  <si>
    <t>Prestar servicios de apoyo a la gestión en la realización e implementación de experiencias artísticas para el desarrollo del proyecto 914 " Promoción de la creación y la apropiación artística en niños y niñas en primera infancia".</t>
  </si>
  <si>
    <t>Adición al convenio de asociación No. 1167 - 2015 cuyo objeto es:"Aunar esfuerzos entre el Instituto Distrital de las Artes -IDARTES- y la Fundación Rio al Sur para la puesta en marcha del proyecto denominado “Circulación de experiencias artísticas para estimular la creación y apropiación de los niños y niñas de primera infancia de la Ciudad de Bogotá”.</t>
  </si>
  <si>
    <t xml:space="preserve">Adición al contrato No. 1218 - 2015 cuyo objeto es: "Prestar servicios de apoyo a la gestión al IDARTES - Subdirección de las Artes en las actividades al seguimiento de intervenciones artísticas a realizar en espacios destinados para la primera infancia". </t>
  </si>
  <si>
    <t>Adición al contrato No. 1133 - 2015 que tiene por objeto: "Prestar servicios de apoyo a la gestión al IDARTES - Subdirección de las Artes en las actividades al seguimiento de intervenciones artísticas a realizar en espacios destinados para la primera infancia."</t>
  </si>
  <si>
    <t>Prestar servicios de apoyo a la gestión al IDARTES - Subdirección de las Artes en las actividades al seguimiento de intervenciones artísticas a realizar en espacios destinados para la primera infancia.</t>
  </si>
  <si>
    <t>Prestar servicios de apoyo a la gestión al IDARTES - Subdirección de las Artes en las actividades al seguimiento de las intervenciones artísticas a realizar en espacios destinados para la primera infancia.</t>
  </si>
  <si>
    <t>Prestar servicios profesionales al IDARTES - Subdirección de las Artes en la planeación, valoración y pertinencia de experiencias artísticas a desarrollar por  los equipos de atención directa del proyecto para la primera infancia.</t>
  </si>
  <si>
    <t>Prestar servicios de apoyo a la gestión al IDARTES - Subdirección de las Artes en actividades asistenciales para el desarrollo de las acciones relacionadas con la planeación y valoración de experiencias artísticas a desarrollar por los equipos de atención directa del proyecto para la primera infancia.</t>
  </si>
  <si>
    <t>Prestar servicios profesionales al IDARTES - Subdirección de las Artes en la planeación, valoración y pertinencia de experiencias artísticas a desarrollar por los equipos de atención directa del proyecto para la primera infancia.</t>
  </si>
  <si>
    <t>Prestar servicios profesionales al IDARTES - Subdirección de las Artes, en el desarrollo de experiencias artísticas a partir de propuestas de fortalecimiento e investigación artístico pedagógica para el proyecto 914 "Promoción de la creación y la apropiación artística en niños y niñas en primera infancia".</t>
  </si>
  <si>
    <t>Prestar servicios profesionales al IDARTES - Subdirección de las Artes en el desarrollo de documentos relacionados con las políticas públicas distritales sobre la gestión y circulación de conocimiento asociados a los procesos de fortalecimiento artístico para la primera infancia.</t>
  </si>
  <si>
    <t>Prestar servicios profesionales al IDARTES - Subdirección de las Artes, en las actividades relacionadas con la implementación de experiencias artísticas dirigidas a la primera infancia en territorio.</t>
  </si>
  <si>
    <t>Prestar Servicios Profesionales al IDARTES - Subdirección de las artes en las actividades requeridas para la gestión, articulación local, seguimiento, sistematización e implementación de los componentes del proyecto primera infancia, de acuerdo a las particularidades de los territorios asignados y los requerimientos de la entidad.</t>
  </si>
  <si>
    <t>Prestar Servicios de apoyo a la gestión al IDARTES - Subdirección de las artes en las actividades relacionadas con el seguimiento a la gestión y articulación de los componentes del proyecto primera infancia, de acuerdo a las particularidades de los territorios asignados y los requerimientos de la entidad.</t>
  </si>
  <si>
    <t>Prestar servicios profesionales a la subdirección de las artes en la gestión, articulación local, seguimiento, sistematización e implementación de los componentes del proyecto primera infancia, de acuerdo a las particularidades de los territorios asignados.</t>
  </si>
  <si>
    <t>Prestar servicios profesionales al IDARTES - Subdirección de las Artes, en las actividades relacionadas con la circulación de obras dirigidas a la primera infancia, en el marco del proyecto de inversión 914: " Promoción de la creación y la apropiación artística en niños y niñas en primera infancia".</t>
  </si>
  <si>
    <t>Aunar esfuerzos entre el Instituto Distrital de las Artes - IDARTES-  y la Fundación Río al Sur para la puesta en marcha del  proyecto denominado, “Circulación de experiencias artísticas para estimular la creación y apropiación de los niños y niñas de primera infancia de la Ciudad de Bogotá”.</t>
  </si>
  <si>
    <t>Prestar servicios de apoyo a la gestión en las actividades asociadas a la programación de obras de teatro para niños y niñas de primera infancia.</t>
  </si>
  <si>
    <t>Prestar servicios de trabajos artísticos para la adecuación de espacios destinados a desarrollar actividades para la Primera Infancia.</t>
  </si>
  <si>
    <t>Suministrar al Instituto Distrital de las Artes – IDARTES, colchonetas y cojines  para la adecuación de espacios destinados al desarrollo de actividades artísticas para la primera infancia, en el marco del Convenio 10834 suscrito con la Secretaría Distrital de Integración Social, acorde con las especificaciones definidas por la entidad.</t>
  </si>
  <si>
    <t>Adición al contrato No. 373 - 2015 cuyo objeto es:Prestar servicios de apoyo a la gestión al IDARTES - Subdirección de las Artes, en actividades administrativas y logísticas asociadas a las acciones e implementación de intervenciones artísticas correspondiente dentro del componente "espacios adecuados".</t>
  </si>
  <si>
    <t>Adición al contrato No. 431 - 2015 cuyo objeto es:Prestar servicios de apoyo a la gestión al IDARTES - Subdirección de las Artes, en actividades administrativas y logísticas asociadas a las acciones e implementación de intervenciones artísticas correspondiente dentro del componente "espacios adecuados".</t>
  </si>
  <si>
    <t>Adición al contrato No. 370 - 2015 cuyo objeto es: Prestar servicios de apoyo a la gestión al IDARTES - Subdirección de las Artes, en actividades administrativas y logísticas asociadas a las acciones e implementación de intervenciones artísticas correspondiente dentro del componente "espacios adecuados".</t>
  </si>
  <si>
    <t>Suministrar al Instituto Distrital de las Artes – IDARTES, pisos de poliéster para el aislamiento térmico requerido en los espacios adecuados destinados al desarrollo de actividades artísticas dirigidas a la primera infancia, en el marco del Convenio 10834 suscrito con la Secretaría Distrital de Integración Social, acorde con las especificaciones definidas por la entidad.</t>
  </si>
  <si>
    <t>Adición al contrato de suministro 506-2014 cuyo objeto es: "Suministrar a monto agotable los elementos de ferretería en general que requiera el IDARTES, para el mantenimiento de sus sedes equipamientos y centros locales para la niñez y la juventud - CLAN".</t>
  </si>
  <si>
    <t>Adición al contrato No. 1132 - 2015 cuyo objeto es:Prestar servicios de apoyo a la gestión al IDARTES - Subdirección de las Artes, en actividades administrativas y logísticas asociadas a las acciones e implementación de intervenciones artísticas correspondiente dentro del componente "espacios adecuados".</t>
  </si>
  <si>
    <t>Adición al contrato  1160 - 2015 que tiene por objeto: Prestar servicios de trabajos artísticos para la adecuación de espacios destinados a desarrollar actividades para la Primera Infancia.</t>
  </si>
  <si>
    <t>Adición al contrato  1164 - 2015 que tiene por objeto: Prestar servicios de trabajos artísticos para la adecuación de espacios destinados a desarrollar actividades para la Primera Infancia.</t>
  </si>
  <si>
    <t>Adición al contrato  1134 - 2015 que tiene por objeto: Prestar servicios de trabajos artísticos para la adecuación de espacios destinados a desarrollar actividades para la Primera Infancia.</t>
  </si>
  <si>
    <t>Adición al contrato  1158 - 2015 que tiene por objeto: Prestar servicios de trabajos artísticos para la adecuación de espacios destinados a desarrollar actividades para la Primera Infancia.</t>
  </si>
  <si>
    <t>Adición al contrato  1156 - 2015 que tiene por objeto: Prestar servicios de trabajos artísticos para la adecuación de espacios destinados a desarrollar actividades para la Primera Infancia.</t>
  </si>
  <si>
    <t>Adición al contrato  1166 - 2015 que tiene por objeto: Prestar servicios de trabajos artísticos para la adecuación de espacios destinados a desarrollar actividades para la Primera Infancia.</t>
  </si>
  <si>
    <t>Prestar los servicios de apoyo a la gestión al IDARTES - Subdirección de las Artes para el desarrollo de actividades de adecuación, conservación y mantenimiento  de los espacios destinados para el proyecto 914 – Promoción de la creación y la apropiación artística en niños y niñas en primera infancia.</t>
  </si>
  <si>
    <t>Adición al contrato No. 1132 - 2015 que tiene por objeto: "Prestar servicios de apoyo a la gestión al IDARTES - Subdirección de las Artes, en actividades administrativas y logísticas asociadas a las acciones e implementación de intervenciones artísticas correspondiente dentro del componente "espacios adecuados".</t>
  </si>
  <si>
    <t>Prestación de servicios de operadores logísticos para el desarrollo de los festivales al parque, eventos  y actividades de carácter público programadas y/o producidas por el  IDARTES o en los que éste haga parte.</t>
  </si>
  <si>
    <t>Prestar los servicios de atención médica y primeros auxilios para el desarrollo de los festivales al parque, eventos y actividades de carácter público programadas, producidas  por el IDARTES o en los que este haga parte.</t>
  </si>
  <si>
    <t>Contratar la prestación de servicios de alquiler, montaje y desmontaje de vallas de separación y contención necesarios para el desarrollo de los festivales al parque, eventos y/o actividades programadas y/o producidas por el IDARTES o en los que esta entidad haga parte.</t>
  </si>
  <si>
    <t>Contratar la prestación de servicios de alquiler de plantas eléctricas y torres de iluminación perimetral  necesarias para la realización de los festivales al parque, actividades, eventos desarrolladas por el IDARTES  y/o en las que haga parte que se desarrollan en los diferentes escenarios y localidades del Distrito Capital.</t>
  </si>
  <si>
    <t>Contratar el servicio integral de transporte automotor terrestre especial de pasajeros y carga al IDARTES.</t>
  </si>
  <si>
    <t>Prestar los servicios de alimentación e hidratación para todo el personal que hace parte de los festivales al parque, las actividades y eventos programados y/o producidos por el IDARTES o en los que haga parte, que se desarrollan en los diferentes escenarios y localidades del Distrito Capital incluido el servicio de catering para los eventos en los que se requiera.</t>
  </si>
  <si>
    <t>Contratar la Prestación de Servicios de alquiler de carpas, mesas, sillas para los festivales al parque , eventos y/o actividades programadas y/o producidas por el IDARTES o en los que este haga parte que se desarrollan en los diferentes escenarios y localidades del Distrito Capital.</t>
  </si>
  <si>
    <t>Adición N°. 1 al contrato de PRESTACION DE SERVICIOS N°: 762 DE 2015 cuyo objeto es: Contratar la prestación de servicios de alquiler de pabellones, pisos, estibas para los festivales al parque, eventos y/o actividades programadas y/o producidas por el  IDARTES o en los que este haga parte que se desarrollan en los diferentes escenarios y localidades del distrito capital.</t>
  </si>
  <si>
    <t>Adición N 1 a la aceptación de oferta proceso de mínima cuantía- Idartes-IP-MIC-001-2015 cuyo objeto es:  Contratar la prestación de servicios de alquiler de carpas, mesas, sillas para los festivales al parque, eventos y/o actividades programadas y/o producidas por el Idartes o en los que este haga parte que se desarrollaran en los diferentes escenarios y localidades del Distrito Capital.</t>
  </si>
  <si>
    <t>Adición contrato 033 - 2014 cuyo objeto es "Contratar la prestación de servicios de lavado y limpieza de prendas de tela u otros materiales textiles o no textiles de los cuales requiera el desarrollo de actividades dirigidas a la primera infancia.</t>
  </si>
  <si>
    <t>Prestar servicios profesionales al IDARTES - Subdirección de las Artes en el seguimiento a las intervenciones artísticas de espacios adecuados, así como la implementación de acciones necesarias para la realización de experiencias artísticas en los mismos.</t>
  </si>
  <si>
    <t>Prestar servicios profesionales al IDARTES - Subdirección de las Artes del Instituto Distrital de las Artes, en la implementación de los procesos del componente de Espacios adecuados, de conformidad con las actividades previstas para el desarrollo del proyecto 914 " Promoción de la creación y la apropiación artística en niños y niñas en primera infancia".</t>
  </si>
  <si>
    <t>Suministrar e instalar black out para la adecuación de espacios destinados al desarrollo de actividades artísticas para la Primera Infancia.</t>
  </si>
  <si>
    <t>Adquirir a título de compra colchonetas y cojines con diseños específicos para la adecuación de espacios destinados al desarrollo de actividades artísticas para la Primera Infancia.</t>
  </si>
  <si>
    <t>Suministrar al Instituto Distrital de las Artes – IDARTES, pisos de poliéster para el aislamiento térmico requerido en los espacios adecuados destinados al desarrollo de actividades artísticas dirigidas a la primera infancia.</t>
  </si>
  <si>
    <t>Prestar servicios de apoyo a la gestión al IDARTES - Subdirección de las Artes, en actividades administrativas y logísticas asociadas a las acciones e implementación de intervenciones artísticas correspondiente dentro del componente "espacios adecuados".</t>
  </si>
  <si>
    <t>Prestar servicios de apoyo a la gestión al IDARTES para la pre-producción, producción y post-producción de un programa piloto dirigido a la primera infancia.</t>
  </si>
  <si>
    <t>Prestar servicios de apoyo a la gestión al IDARTES para la realización de un vídeo institucional del programa intersectorial "Ser feliz creciendo Feliz".</t>
  </si>
  <si>
    <t>Prestar los servicios de apoyo a la gestión al IDARTES - Subdirección de las Artes en actividades de asistencia preventiva y correctiva en las instalaciones dispuestas para los espacios destinados para el proyecto 914 – Promoción de la creación y la apropiación artística en niños y niñas en primera infancia.</t>
  </si>
  <si>
    <t>Prestar los servicios de apoyo a la gestión al IDARTES - Subdirección de las Artes para el desarrollo de actividades de adecuación, conservación y mantenimiento de los espacios destinados para el proyecto 914 – Promoción de la creación y la apropiación artística en niños y niñas en primera infancia.</t>
  </si>
  <si>
    <t>Adición al contrato  1190 - 2015 que tiene por objeto: Prestar servicios de impresión de publicaciones que requiera el Instituto Distrital de las Artes- IDARTES en desarrollo de su actividad misional, para el fomento a la creación, investigación, formación, circulación y apropiación del arte y de las prácticas artísticas en el Distrito Capital.</t>
  </si>
  <si>
    <t>Prestar servicios de impresión de publicaciones que requiera el Instituto Distrital de las Artes- IDARTES en desarrollo de su actividad misional, para el fomento a la creación, investigación, formación, circulación y apropiación del arte y de las prácticas artísticas en el Distrito Capital.</t>
  </si>
  <si>
    <t>Adición al contrato No. 461 - 2015 cuyo objeto es: Prestar servicios profesionales al IDARTES – Subdirección de las Artes, en el seguimiento a las intervenciones artísticas de espacios adecuados, así como la implementación de acciones necesarias para la realización de experiencias artísticas en los mismos.</t>
  </si>
  <si>
    <t>24111500 53103000</t>
  </si>
  <si>
    <t>Suministro de bolsas de tela y camisetas estampadas dirigidas a la entrega de elementos itinerantes y la identificación y promoción del Proyecto Tejedores de Vida – Arte en Primera Infancia.</t>
  </si>
  <si>
    <t>Prensar para el IDARTES discos compactos de la obra musical “Cantando con Kike” dentro del marco del Proyecto Tejedores de Vida – Arte en Primera Infancia.</t>
  </si>
  <si>
    <t>Suministar elementos manuales, materiales didácticos y de juego para el desarrollo de experiencias artísticas y actividades dirigidas a la primera infancia, acorde con los requerimientos y especificaciones definidas por la entidad.</t>
  </si>
  <si>
    <t>Prestar los servicios profesionales para el diseño gráfico editorial de las publicaciones a imprimir y de exposiciones en las temáticas de arte dramático, Programa Tejedores de Vida y Jornada Única de la línea editorial de IDARTES.</t>
  </si>
  <si>
    <t>Prestar los servicios profesionales para la corrección de estilo de los manuscritos y la lectura de armadas de las publicaciones a imprimir en las temáticas de arte dramático, Programa Tejedores de Vida y Jornada Única de la línea editorial de IDARTES.</t>
  </si>
  <si>
    <t>Prestar servicios de apoyo a la gestión del IDARTES  en la  redacción de los capítulos “Infancia y pedagogía poética”, “Cuerpo, espacio y materia, los contextos de la experiencia” y "Cultura de la infancia y cultura artística: un binomio real y fantástico" del libro Tejedores de vida: Arte en la primera infancia" del programa Tejedores de vida de la entidad.</t>
  </si>
  <si>
    <t>Adicionar el contrato 161 - 2015 con objeto: Prestar servicios profesionales al IDARTES - Subdirección de las Artes en la gestión, revisión, evaluación y divulgación de contenidos del proyecto 914 “Promoción de la creación y la apropiación artística en niños y niñas en primera infancia”.</t>
  </si>
  <si>
    <t>Prestar servicios profesionales al IDARTES - Subdirección de las Artes en la gestión, revisión, evaluación y divulgación de contenidos  del proyecto 914 “Promoción de la creación y la apropiación artística en niños y niñas en primera infancia”.</t>
  </si>
  <si>
    <t>Prestar servicios de apoyo a la gestión al IDARTES - Subdirección de las Artes, en la circulación de obras dirigidas y contenidos del proyecto de inversión 914: "Promoción de la creación y la apropiación artística en niños y niñas en primera infancia".</t>
  </si>
  <si>
    <t>PRESTAR LOS SERVICIOS DE APOYO A LA GESTIÓN AL IDARTES PARA LA ATENCIÓN DE LOS REQUERIMIENTOS SEÑALADOS EN LOS NUMERALES 9 Y 15 DE LA CLAÚSULA SEGUNDA DEL CONVENIO INTERADMINISTRATIVO No. 110-2015 SUSCRITO CON EL FONDO DE DESARROLLO LOCAL DE KENNEDY Y EL NUMERAL 4 OBLIGACIONES ESPECÍFICAS DE LA CLAÚSULA SEGUNDA DEL CONTRATO INTERADMINISTRATIVO No. 112-2015 SUSCRITO CON EL FONDO DE DESARROLLO LOCAL DEL FONTIBÓN, EN EL MARCO DEL PROGRAMA CLAN DEL IDARTES.</t>
  </si>
  <si>
    <t>Prestar los servicios profesionales al Idartes en actividades administrativas y de formación musical en el marco de las obligaciones definidas en el Contrato Interadministrativo No. 112-2015 suscrito entre el IDARTES y el Fondo de Desarrollo Local de Fontibón.</t>
  </si>
  <si>
    <t>Prestar servicios de apoyo a la gestión del IDARTES en actividades asociadas al fortalecimiento del proceso de formación musical en el marco de las obligaciones definidas en el Contrato Interadministrativo No. 112-2015 suscrito entre el IDARTES y el Fondo de Desarrollo Local de Fontibón.</t>
  </si>
  <si>
    <t>Prestar servicios de apoyo a la gestión al IDARTES en actividades asociadas a la Dirección Artística y Formación Musical en el marco de las obligaciones definidas en el Contrato Interadministrativo No. 112-2015 suscrito entre el Idartes y el Fondo de Desarrollo Local de Fontibón.</t>
  </si>
  <si>
    <t>Prestar los servicios de apoyo a la gestión al IDARTES en actividades concernientes al fortalecimiento del proceso de formación artística en el marco del Convenio Interadministrativo No. 110-2015 suscrito con el FONDO DE DESARROLLO LOCAL DE KENNEDY, cuyo objeto es “Aunar esfuerzos técnicos, administrativos y financieros para la creación de la Escuela de Formación Artística de la Localidad de Kennedy”.</t>
  </si>
  <si>
    <t>Prestar los servicios de apoyo a la gestión al IDARTES en  actividades concernientes al fortalecimiento del proceso de formación artística en el marco del Convenio Interadministrativo No. 110-2015 suscrito con el FONDO DE DESARROLLO LOCAL DE KENNEDY, cuyo objeto es “Aunar esfuerzos técnicos, administrativos y financieros para la creación de la Escuela de Formación Artística de la Localidad de Kennedy”.</t>
  </si>
  <si>
    <t>Prestar servicios profesionales al IDARTES, en los aspectos asociados a la Coordinación Operativa del Convenio Interadministrativo No. 110-2015 suscrito con el FONDO DE DESARROLLO LOCAL DE KENNEDY , cuyo objeto es “Aunar esfuerzos técnicos, administrativos y financieros para la creación de la Escuela de Formación Artística de la Localidad de Kennedy”.</t>
  </si>
  <si>
    <t>Prestar  servicios de apoyo a la gestión al IDARTES en actividades administrativas y operativas requeridas en el marco del Convenio Interadministrativo No. 110-2015 suscrito con el FONDO DE DESARROLLO LOCAL DE KENNEDY, cuyo objeto es “Aunar esfuerzos técnicos, administrativos y financieros para la creación de la Escuela de Formación Artística de la Localidad de Kennedy”.</t>
  </si>
  <si>
    <t xml:space="preserve">
Prestar servicios profesionales al IDARTES para la formulación de  orientaciones metodológicas, de evaluación y sistematización del proceso de formación artística de niños, niñas, adolescentes y jóvenes en el marco del proyecto de inversión 915 de la entidad.</t>
  </si>
  <si>
    <t>Adición No. 2  y Prórroga No.1 al Contrato de Prestación de Servicios No. 032-2015, cuyo objeto es: Prestar servicios profesionales al IDARTES en todos los aspectos concernientes a la coordinación del proyecto de inversión: "Promoción de la formación, apropiación y creación artística en niños, niñas y adolescentes en colegios de Bogotá" del Instituto Distrital de las Artes - IDARTES acorde con las directrices impartidas por la Dirección General de la entidad.</t>
  </si>
  <si>
    <t>Adición No. 1 y Prórroga No. 1 al Contrato de Prestación de Servicios Profesionales No. 044-2015, cuyo objeto es: Prestación de Servicios Profesionales como Abogada al IDARTES- Subdirección de las Artes en actividades relacionadas con el proyecto de inversión "Promoción de la formación, apropiación y creación artística en niños, niñas y adolescentes en colegios de Bogotá, del Instituto Distrital de las Artes – IDARTES.</t>
  </si>
  <si>
    <t>Adición No. 1 y Prórroga No. 1 al Contrato de Prestación de Servicios Profesionales No. 001-2015, cuyo objeto es: "Prestar servicios profesionales de abogado en la oficina asesora jurídica en el trámite, desarrollo, seguimiento, ajuste y revisión de documentos previa a la suscripción de contratos y convenios así como la legalización de los mismos, principalmente los relacionados con el proyecto de inversión 915 de conformidad con el reparto que se defina al interior de la dependencia".</t>
  </si>
  <si>
    <t>Adición No. 1 y Prórroga No. 1 al Contrato de Prestación de Servicios de Apoyo No. 361-2015, cuyo objeto es: "Prestar los servicios de apoyo a la gestión al IDARTES en actividades administrativas relacionadas con el desarrollo del proyecto de inversión Promoción de la formación, apropiación y creación artística en niños, niñas y adolescentes en colegios de Bogotá".</t>
  </si>
  <si>
    <t>Adición No. 1 y Prórroga No. 1 al Contrato de Prestación de Servicios Profesionales No. 098-2015, cuyo objeto es: "Prestar los servicios profesionales en actividades administrativas relacionadas con la línea de atención del programa CLAN del Instituto Distrital de las Artes - IDARTES".</t>
  </si>
  <si>
    <t>Adición al Contrato de Prestación de Servicios de Apoyo No. 708-2015, cuyo objeto es: Prestar los servicios de apoyo a la gestión en actividades logísticas y administrativas asociadas al proyecto de inversión: Promoción de la formación, apropiación y creación artística en niños, niñas y adolescentes en colegios de Bogotá, del Instituto Distrital de las Artes - IDARTES en los Centros Locales de Formación Artística para la Niñez y la Juventud - CLAN.</t>
  </si>
  <si>
    <t>Prestar los servicios profesionales al IDARTES en asuntos relacionados con la logística de eventos y las diferentes actividades programadas y producidas en el marco del proyecto CLAN y sus diferentes líneas de atención, de acuerdo con las necesidades establecidas por la entidad.</t>
  </si>
  <si>
    <t>Prestar los servicios de apoyo a la gestión en actividades administrativas y de gestión documental desarrolladas en el marco del programa CLAN del Instituto Distrital de las Artes - IDARTES.</t>
  </si>
  <si>
    <t>Prestar los servicios de apoyo a la gestión en actividades relacionadas con los inventarios de los bienes devolutivos y de consumo que se adquieran en el marco del programa CLAN del Instituto Distrital de las Artes - IDARTES.</t>
  </si>
  <si>
    <t>Prestar los servicios de apoyo a la gestión del IDARTES en las actividades asociadas a la planeación, ejecución, evaluación y seguimiento a los procesos de circulación, producción y comunicación de los eventos y publicaciones del proceso de formación artística de niños, niñas, adolescentes y jóvenes en el marco del programa CLAN.</t>
  </si>
  <si>
    <t>Adicionar el contrato de prestación de servicios No. 721 de 2015, cuyo objeto es: "Prestar los servicios de apoyo a la gestión del IDARTES en las actividades asociadas a la planeación, ejecución, evaluación y seguimiento  a los procesos de circulación, producción y comunicación de los eventos y publicaciones del proceso de formación artística de niños, niñas, adolescentes y jóvenes en el marco del programa CLAN".</t>
  </si>
  <si>
    <t>Prestar  servicios profesionales al IDARTES en las actividades asociadas a la consolidación de la memoria analítica institucional del sector relacionada con la formación artística y  cultural  de los niños, las niñas y los jóvenes en el marco de los programas intersectoriales Currículo para la Excelencia Académica y la Formación Integral Jornada Completa y  Garantía del Desarrollo Integral de la Primera Infancia Ser feliz, creciendo feliz.</t>
  </si>
  <si>
    <t>Prestar servicios profesionales al IDARTES en actividades asociadas a la coordinación administrativa y misional en los Centros locales de artes para la niñez y la juventud “CLAN” dentro del marco del proyecto de inversión: “Promoción de la formación, apropiación y creación artística en niños, niñas y adolescentes en colegios de Bogotá”.</t>
  </si>
  <si>
    <t xml:space="preserve">Prestar los servicios de apoyo a la gestión, como promotores de lectura  y articuladores entre  PPP (Paraderos para libros para parques), Bibliored y CLAN, para el desarrollo de actividades que fortalezcan el proceso de formación artística, la  promoción de lectura y la atención en el área de literatura en los  CLAN y PPP. </t>
  </si>
  <si>
    <t>Prestar  los servicios de apoyo a la gestión al IDARTES en actividades  operativas  y logísticas relacionadas con los inventarios y demás actividades logísticas, en el 
marco del programa CLAN.</t>
  </si>
  <si>
    <t>Prestar los servicios de apoyo a la gestión en actividades logísticas y administrativas asociadas al proyecto de inversión: Promoción de la formación, apropiación y creación artística en niños, niñas y adolescentes en colegios de Bogotá, del Instituto Distrital de las Artes – IDARTES en los Centros Locales de Formación Artística para la Niñez y la Juventud – CLAN.</t>
  </si>
  <si>
    <t>Prestar los servicios de apoyo a la gestión al IDARTES - Subdirección de las Artes en actividades operativas y administrativas asociadas con el trámite de documentación de la dependencia respecto de los proyectos de inversión a cargo de la misma.</t>
  </si>
  <si>
    <t>Prestar los servicios de apoyo en el área de Literatura, para el fortalecimiento y acompañamiento en el  proceso de formación  artística que se  adelanta en el marco del programa CLAN del IDARTES.</t>
  </si>
  <si>
    <t>Prestar los servicios de apoyo en el área de Música, para el fortalecimiento y acompañamiento en el  proceso de formación  artística que se  adelanta en el marco del programa CLAN del IDARTES.</t>
  </si>
  <si>
    <t>Prestar los servicios de apoyo en el área de Arte Dramático, para el fortalecimiento y acompañamiento en el  proceso de formación  artística que se  adelanta en el marco del programa CLAN del IDARTES.</t>
  </si>
  <si>
    <t>Prestar los servicios profesionales en el área de Audiovisuales, para el fortalecimiento y acompañamiento en el  proceso de formación  artística que se  adelanta en el marco del programa CLAN del IDARTES.</t>
  </si>
  <si>
    <t>Prestar los servicios profesionales en el área de danza, para el fortalecimiento y acompañamiento en el  proceso de formación  artística que se  adelanta en el marco del programa CLAN del IDARTES.</t>
  </si>
  <si>
    <t>Prestar los servicios profesionales en el área de artes plásticas, para el fortalecimiento y acompañamiento en el  proceso de formación  artística que se  adelanta en el marco del programa CLAN del IDARTES.</t>
  </si>
  <si>
    <t>Prestar los servicios de apoyo a la gestión al IDARTES en actividades operativas y logísticas relacionadas con los inventarios y demás actividades logísticas, en el marco del programa CLAN.</t>
  </si>
  <si>
    <t>Prestar los servicios profesionales en los aspectos referentes  a la gestión de actividades administrativas en el marco del programa CLAN del Instituto Distrital de las Artes - IDARTES.</t>
  </si>
  <si>
    <t>Prestar servicios de apoyo a la gestión al IDARTES en actividades operativas relacionadas con la adecuación, conservación y mantenimiento interno y externo, requeridos en los inmuebles donde funcionan los Centros Locales de Artes para la Niñez y la Juventud - CLAN.</t>
  </si>
  <si>
    <t>Adición y prórroga al contrato de apoyo a la gestión No. 736 cuyo objeto es: "Prestar los servicios de apoyo a la gestión al IDARTES en actividades operativas relacionadas con la adecuación, conservación y mantenimiento interno y externo, requeridos en los inmuebles donde funcionan los Centros Locales de Artes para la niñez y la juventud - CLAN".</t>
  </si>
  <si>
    <t>Prestar servicios de apoyo a la gestión al IDARTES en actividades operativas relacionadas con la adecuación, conservación y mantenimiento interno y externo, requeridos en los inmuebles donde funcionan los Centros Locales de Artes para la Niñez y la Juventud – CLAN.</t>
  </si>
  <si>
    <t>Adición y prórroga al contrato de apoyo a la gestión No. 733 cuyo objeto es: "Prestar los servicios de apoyo a la gestión al IDARTES en actividades operativas relacionadas con la adecuación, conservación y mantenimiento interno y externo, requeridos en los inmuebles donde funcionan los Centros Locales de Artes para la niñez y la juventud - CLAN".</t>
  </si>
  <si>
    <t>Adición y prórroga al contrato de apoyo a la gestión No. 730 cuyo objeto es: "Prestar los servicios de apoyo a la gestión al IDARTES en actividades operativas relacionadas con la adecuación, conservación y mantenimiento interno y externo, requeridos en los inmuebles donde funcionan los Centros Locales de Artes para la niñez y la juventud - CLAN".</t>
  </si>
  <si>
    <t>Adición y prórroga al contrato de apoyo a la gestión No. 726 cuyo objeto es: "Prestar los servicios de apoyo a la gestión al IDARTES en actividades operativas relacionadas con la adecuación, conservación y mantenimiento interno y externo, requeridos en los inmuebles donde funcionan los Centros Locales de Artes para la niñez y la juventud - CLAN".</t>
  </si>
  <si>
    <t>Adición y prórroga al contrato de apoyo a la gestión No. 728 cuyo objeto es: "Prestar los servicios de apoyo a la gestión al IDARTES en actividades operativas relacionadas con la adecuación, conservación y mantenimiento interno y externo, requeridos en los inmuebles donde funcionan los Centros Locales de Artes para la niñez y la juventud - CLAN".</t>
  </si>
  <si>
    <t>Adición y prórroga al contrato de apoyo a la gestión No. 734 cuyo objeto es: "Prestar los servicios de apoyo a la gestión al IDARTES en actividades operativas relacionadas con la adecuación, conservación y mantenimiento interno y externo, requeridos en los inmuebles donde funcionan los Centros Locales de Artes para la niñez y la juventud - CLAN".</t>
  </si>
  <si>
    <t>Adición y prórroga al contrato de apoyo a la gestión No. 739 cuyo objeto es: "Prestar los servicios de apoyo a la gestión al IDARTES en actividades operativas relacionadas con la adecuación, conservación y mantenimiento interno y externo, requeridos en los inmuebles donde funcionan los Centros Locales de Artes para la niñez y la juventud - CLAN".</t>
  </si>
  <si>
    <t>Adición y prórroga al contrato de apoyo a la gestión No. 732 cuyo objeto es: "Prestar los servicios de apoyo a la gestión al IDARTES en actividades operativas relacionadas con la adecuación, conservación y mantenimiento interno y externo, requeridos en los inmuebles donde funcionan los Centros Locales de Artes para la niñez y la juventud - CLAN".</t>
  </si>
  <si>
    <t>Adición y prórroga al contrato de apoyo a la gestión No. 735 cuyo objeto es: "Prestar los servicios de apoyo a la gestión al IDARTES en actividades operativas relacionadas con la adecuación, conservación y mantenimiento interno y externo, requeridos en los inmuebles donde funcionan los Centros Locales de Artes para la niñez y la juventud - CLAN".</t>
  </si>
  <si>
    <t>Adición y prórroga al contrato de apoyo a la gestión No. 727 cuyo objeto es: "Prestar los servicios de apoyo a la gestión al IDARTES en actividades operativas relacionadas con la adecuación, conservación y mantenimiento interno y externo, requeridos en los inmuebles donde funcionan los Centros Locales de Artes para la niñez y la juventud - CLAN".</t>
  </si>
  <si>
    <t>Adición y prórroga al contrato de apoyo a la gestión No. 729 cuyo objeto es: "Prestar los servicios de apoyo a la gestión al IDARTES en actividades operativas relacionadas con la adecuación, conservación y mantenimiento interno y externo, requeridos en los inmuebles donde funcionan los Centros Locales de Artes para la niñez y la juventud - CLAN".</t>
  </si>
  <si>
    <t>Prestar los servicios de apoyo a la gestión al IDARTES en actividades administrativas relacionadas con la línea de atención “Súbete a la Escena” del programa CLAN.</t>
  </si>
  <si>
    <t>Prestar  servicios profesionales al IDARTES, en las actividades correspondientes al levantamiento, consolidación, control y seguimiento de las coberturas de atención en los Centros Locales de Atención para La niñez y la Juventud - CLAN.</t>
  </si>
  <si>
    <t>Apoyar las actividades asociadas al soporte de los sistemas operativos, hardware, software en general, instalación de equipos, redes de voz y datos, redes eléctricas, atención a usuarios y demás relacionadas con el proyecto de inversión “Promoción de la Formación, Apropiación y Creación Artística en Niños, Niñas y Adolescentes en los Centros Locales de Formación Artística para la Niñez y la Juventud.</t>
  </si>
  <si>
    <t>Prestar los servicios profesionales al IDARTES en las actividades necesarias para la estructuración, desarrollo, implementación y puesta en marcha del Sistema de Información del Programa CLAN - IDARTES.</t>
  </si>
  <si>
    <t>Prestar los servicios de apoyo a la gestión al IDARTES en actividades operativas y logísticas relacionadas con los inventarios y demás actividades logísticas, en el  
marco del programa CLAN.</t>
  </si>
  <si>
    <t>Prestar los servicios de apoyo a la gestión territorial, en las localidades donde haga presencia el IDARTES a través de los Centros Locales de Artes para la Niñez y la Juventud – CLAN, en el marco del proyecto de inversión 915.</t>
  </si>
  <si>
    <t>Prestar los servicios profesionales para la gestión territorial, en las localidades donde haga presencia el IDARTES a través de los Centros Locales de Artes para la Niñez y la Juventud – CLAN, en el marco del proyecto de inversión 915.</t>
  </si>
  <si>
    <t>Adición al Contrato de Prestación de Servicios No. 305-2015, cuyo objeto es: Prestar servicios de apoyo a la gestión territorial, en las localidades donde haga presencia el IDARTES a través de los Centros Locales de Artes para la Niñez y la Juventud - CLAN, en el marco del proyecto de inversión 915.</t>
  </si>
  <si>
    <t>Prestar los servicios de apoyo a la gestión al IDARTES  en actividades administrativas relacionadas con el desarrollo del proyecto de inversión “Promoción de la formación, apropiación y creación artística en niños, niñas y adolescentes en colegios de Bogotá”.</t>
  </si>
  <si>
    <t>Prestar los servicios profesionales para el área de Danza en los centros Locales de Formación Artística para la niñez y la juventud – CLAN, en el marco del proyecto de inversión: “Promoción de la formación, apropiación y creación artística en niños, niñas y adolescentes en colegios de Bogotá” del Instituto Distrital de las Artes – IDARTES”.</t>
  </si>
  <si>
    <t>Prestar los servicios profesionales para el área de Artes Plásticas en los centros Locales de Formación Artística para la niñez y la juventud – CLAN, en el marco del proyecto de inversión: “Promoción de la formación, apropiación y creación artística en niños, niñas y adolescentes en colegios de Bogotá” del Instituto Distrital de las Artes – IDARTES”.</t>
  </si>
  <si>
    <t>Prestar los servicios profesionales al IDARTES  en los Centros Locales de artes para la niñez y la juventud “CLAN” y en la línea de atención Súbete a la Escena del proyecto de inversión 915, en aspectos asociados a la formación y desarrollo vocal.</t>
  </si>
  <si>
    <t>Prestar los servicios profesionales para el área de música en los centros Locales de Formación Artística para la niñez y la juventud – CLAN, en el marco del proyecto de inversión: Promoción de la formación, apropiación y creación artística en niños, niñas y adolescentes en colegios de Bogotá” del Instituto Distrital de las Artes – IDARTES.</t>
  </si>
  <si>
    <t>Prestar los servicios profesionales para el área de literatura en los centros Locales de Formación Artística para la niñez y la juventud – CLAN, en el marco del proyecto de inversión: Promoción de la formación, apropiación y creación artística en niños, niñas y adolescentes en colegios de Bogotá” del Instituto Distrital de las Artes – IDARTES.</t>
  </si>
  <si>
    <t>60131405
60131307
60131303
60131001
60131309
52161520</t>
  </si>
  <si>
    <t>Suministrar al IDARTES, los instrumentos musicales requeridos para la dotación de los Centros Locales de Artes para la Niñez y la Juventud -CLAN-, en el marco del proyecto de inversión 915 “Promoción de la formación, apropiación y creación artística en niños, niñas y adolescentes en colegios de Bogotá”, acorde con las necesidades definidas para cada centro de interés.</t>
  </si>
  <si>
    <t>Adición al convenio de Asociación 1203 de 2015, cuyo objeto es: “Aunar esfuerzos humanos, técnicos y financieros entre el IDARTES y  la Corporación Musicarte, para desarrollar el proyecto "CIRCULACIÓN CLAN 2015" como una iniciativa que vincula actores públicos y privados, con el propósito de impulsar programas y actividades de circulación y de apreciación con destino a los beneficiarios de los procesos de formación artística del programa CLAN".</t>
  </si>
  <si>
    <t>Adición al convenio de Asociación 1203 de 2015, cuyo objeto es: “Aunar esfuerzos humanos, técnicos y financieros entre el IDARTES y  la Corporación Musicarte, para desarrollar el proyecto "CIRCULACIÓN CLAN 2015" como una iniciativa que vincula actores públicos y privados , con el propósito de impulsar programas y actividades de circulación y de apreciación con destino a los beneficiarios de los procesos de formación artística del programa CLAN".</t>
  </si>
  <si>
    <t>60131503
60131509
60131520
26121636
60131201
60131104
20121702
60131507</t>
  </si>
  <si>
    <t>Suministrar al IDARTES, los accesorios musicales requeridos para la dotación de los Centros Locales de Artes para la Niñez y la Juventud -CLAN-, en el marco del proyecto de inversión 915 “Promoción de la formación, apropiación y creación artística en niños, niñas y adolescentes en colegios de Bogotá”, acorde con las necesidades definidas para cada centro de interés.</t>
  </si>
  <si>
    <t>Prestar servicios profesionales al IDARTES en el  soporte técnico, soporte a  usuarios, mantenimiento, actualizaciones, modificaciones y adiciones a la plataforma del sistema de gestión documental Orfeo.</t>
  </si>
  <si>
    <t xml:space="preserve">Prestar servicios profesionales al IDARTES en actividades asociadas a la coordinación administrativa y misional en los Centros locales de artes para la niñez y la juventud “CLAN” dentro del marco del proyecto de inversión: “Promoción de la formación, apropiación y creación artística en niños, niñas y adolescentes en colegios de Bogotá”. </t>
  </si>
  <si>
    <t>Prestar servicios de apoyo a la gestión al IDARTES en actividades administrativas, logísticas y misionales requeridas en los Centros Locales de artes para la niñez y la juventud “CLAN” en el marco del proyecto de inversión: “Promoción de la formación, apropiación y creación artística en niños, niñas y adolescentes en colegios de Bogotá”.</t>
  </si>
  <si>
    <t>Prestar servicios de apoyo a la gestión al IDARTES en actividades administrativas, logísticas  y misionales requeridas en los Centros Locales de artes para la niñez y la juventud “CLAN” en el marco del proyecto de inversión: “Promoción de la formación, apropiación y creación artística en niños, niñas y adolescentes en colegios de Bogotá”.</t>
  </si>
  <si>
    <t>Adición al Contrato de Prestación de Servicios No. 286-2015, cuyo objeto es: Prestar servicios profesionales al IDARTES en actividades asociadas a la Coordinación Administrativa y Misional en los Centros Locales de Artes para la Niñez y la Juventud "CLAN" dentro del marco del proyecto de inversión: "Promoción de la formación, apropiación y creación artística en niños, niñas y adolescentes en colegios de Bogotá".</t>
  </si>
  <si>
    <t>Prestar los servicios profesionales  al Instituto Distrital de las Artes - IDARTES – en los aspectos asociados a condiciones de mercado de oferta inmobiliaria, estudio de títulos, conceptualización y realización de avalúos comerciales corporativos y avalúos de renta de los inmuebles que requiera la entidad para el desarrollo de sus actividades.</t>
  </si>
  <si>
    <t>Prestar los servicios de apoyo a la gestión al IDARTES en actividades logísticas, asistenciales y promocionales asociadas a la línea de atención Súbete a la Escena, del programa CLAN.</t>
  </si>
  <si>
    <t>Prestar los servicios profesionales al IDARTES -Subdirección de las Artes como Arquitecto para el acompañamiento y seguimiento en la adecuación y mantenimiento de los Centros Locales de Artes para la Niñez y la Juventud - CLAN del Instituto Distrital de las Artes – IDARTES.</t>
  </si>
  <si>
    <t>Prestar los servicios de apoyo a la gestión para el desarrollo de las actividades territoriales y operativas relacionadas con el proyecto de inversión “Promoción de la formación, apropiación y creación artística en niños, niñas y adolescentes en colegios de Bogotá.</t>
  </si>
  <si>
    <t>Prestar los servicios profesionales en actividades administrativas relacionadas con la línea de atención del programa CLAN del Instituto Distrital de las Artes – IDARTES.</t>
  </si>
  <si>
    <t>Prestar servicios profesionales al IDARTES en todos los aspectos concernientes a la línea de atención directa del programa CLAN “Súbete a la Escena” del Instituto Distrital de las Artes – IDARTES.</t>
  </si>
  <si>
    <t>Adición al Contrato de Prestación de Servicios No. 124-2015, cuyo objeto es: Prestar servicios profesionales al IDARTES en todos los aspectos concernientes a la línea directa del programa CLAN "Súbete al al escena" del Instituto Distrital de las Artes - IDARTES.</t>
  </si>
  <si>
    <t>Prestar los servicios profesionales en los aspectos referentes a la gestión de actividades administrativas en el marco del programa CLAN del Instituto Distrital de las Artes – IDARTES.</t>
  </si>
  <si>
    <t>Prestar los servicios profesionales en actividades relacionadas con los inventarios de los bienes devolutivos y de consumo que se adquieran en el marco del programa CLAN del Instituto Distrital de las Artes - IDARTES.</t>
  </si>
  <si>
    <t>Prestar los servicios de apoyo a la gestión para la realización de las actividades operativas relacionadas con la mensajería del proyecto de inversión: “Promoción de la formación, apropiación y creación artística en niños, niñas y adolescentes en colegios de Bogotá” del Instituto Distrital de las Artes – IDARTES.</t>
  </si>
  <si>
    <t>Prestación de Servicios Profesionales como Abogada al IDARTES- Subdirección de las Artes en actividades relacionadas con el proyecto de inversión “Promoción de la formación, apropiación y creación artística en niños, niñas y adolescentes en colegios de Bogotá” del Instituto Distrital de las Artes – IDARTES.</t>
  </si>
  <si>
    <t>Brindar Apoyo en actividades relacionadas con la radicación, identificación, valoración,     clasificación, organización, foliación, descripción de los documentos del archivo de gestión y central de la entidad al igual que la digitalización e implementación del sistema de Gestión Documental ORFEO.</t>
  </si>
  <si>
    <t>Prestar los servicios profesionales en actividades administrativas relacionadas a la ejecución financiera y presupuestal en desarrollo del proyecto de inversión “Promoción de la formación, apropiación y creación artística en niños, niñas y adolescentes en colegios de Bogotá” del Instituto Distrital de las Artes - IDARTES.</t>
  </si>
  <si>
    <t>Prestar los servicios profesionales requeridos para la coordinación administrativa y financiera relacionada con el proyecto de inversión “Promoción de la formación, apropiación y creación artística en niños, niñas y adolescentes en colegios de Bogotá” del Instituto Distrital de las Artes - IDARTES.</t>
  </si>
  <si>
    <t>Brindar apoyo en actividades técnicas asociadas al soporte de los sistemas operativos, software aplicativo y especializado, usuarios, instalaciones de equipos, redes de datos y demás relacionadas, que requiera el Instituto Distrital de las Artes - IDARTES para el desarrollo de sus actividades administrativas y misionales.</t>
  </si>
  <si>
    <t>Prestar el soporte necesario a los sistemas operativos, software aplicativo y especializado  y  sistema CCTV con que cuenta el IDARTES para el desarrollo  de sus actividades administrativas  y misionales.</t>
  </si>
  <si>
    <t>Prestar servicios profesionales del Instituto Distrital de las Artes -IDARTES- en las  actividades  inherentes a la promoción, mantenimiento del bienestar físico, mental y social de los  servidores públicos de la entidad, particularmente en la evaluación, estructuración e  implementación de los componentes del SGSST y los asociados al PIGA con énfasis en los  Centros Locales de Artes para la Niñez y la Juventud - CLAN o en los lugares que la entidad  lo requiera.</t>
  </si>
  <si>
    <t>Prestar servicios de asistencia general propias del proyecto de inversión 915: “Promoción de la formación, apropiación y creación artística en niños, niñas y adolescentes en colegios de Bogotá” del Instituto Distrital de las Artes – IDARTES.</t>
  </si>
  <si>
    <t>Prestar servicios profesionales al IDARTES en todos los aspectos concernientes a la coordinación del  proyecto de inversión: “Promoción de la formación, apropiación y creación artística en niños, niñas y adolescentes en colegios de Bogotá” del Instituto Distrital de las Artes – IDARTES” acorde con las directrices impartidas por la Dirección General de la entidad.</t>
  </si>
  <si>
    <t>Adición al Contrato de Prestación de Servicios No. 032-2015, cuyo objeto es: Prestar servicios profesionales al IDARTES en todos los aspectos concernientes a la coordinación del proyecto de inversión: "Promoción de la formación, apropiación y creación artística en niños, niñas y adolescentes en colegios de Bogotá" del Instituto Distrital de las Artes - IDARTES acorde con las directrices impartidas por la Dirección General de la entidad.</t>
  </si>
  <si>
    <t>Prestar servicios de apoyo a la gestión en la  realización de las actividades relacionadas con la recepción, registro, marca y 
almacenamiento de los bienes que conforman el activo fijo del Instituto Distrital de las Artes - IDARTES.</t>
  </si>
  <si>
    <t>Prestar servicios profesionales de abogado en la Oficina Asesora Jurídica en el trámite, desarrollo, seguimiento, ajuste y 
revisión de documentos previa a la suscripción de contratos y convenios así como la legalización de los mismos,  
principalmente los relacionados con el proyecto de inversión 915 de conformidad con el reparto que  se defina el interior 
de la dependencia.</t>
  </si>
  <si>
    <t>Prestar servicios de apoyo a la gestión en la Oficina Asesora Jurídica en actividades operativas asociadas a la preparación de expedientes contractuales, revisión, organización y foliación de los mismos, al igual que  revisión de expedientes digitalizados en ORFEO, de manera prioritaria los relacionados con los proyectos de inversión a cargo de la Subdirección de las Artes, de conformidad con el reparto que le sean asignado por la Jefe de la Oficina Asesora Jurídica.</t>
  </si>
  <si>
    <t>Prestar los servicios de apoyo a la gestión como conductor de un vehículo automotor del Instituto Distrital de las Artes - IDARTES.</t>
  </si>
  <si>
    <t>Adición al contrato de prestación de Servicios Artísticos No. 780-2014 cuyo objeto es "Prestar servicios para la ejecución de trabajos artísticos correspondientes a la realización de dos intervenciones de grafiti en los sitios dispuestos por la entidad, de conformidad con los lineamientos definidos por la Gerencia de Artes Plásticas y Visuales acorde con lo dispuesto por la Dirección General".</t>
  </si>
  <si>
    <t>Prestar servicios artísticos, en el concierto de lanzamiento del Clan de los Mártires, que tendrá lugar el día 25 de mayo de 2015.</t>
  </si>
  <si>
    <t xml:space="preserve">Adicionar el Contrato de Apoyo a la Gestión N° 613- 2015 cuyo objeto es : "Prestar servicios de apoyo a la gestión al IDARTES, en actividades logísticas, operativas y asistenciales requeridas requeridas para la realización del proyecto artístico y visual "TIMEBAG" en el marco del Convenio Marco de Cooperación N° 075/15 suscrito entre la ERU y el IDARTES, para desarrollar acciones encaminadas a fortalecer el proceso de visibilización y apropiación del Complejo Hospitalario San Juan de Dios". </t>
  </si>
  <si>
    <t>Aunar esfuerzos humanos, técnicos y financieros entre el IDARTES y  la Corporación Musicarte, para desarrollar el proyecto "CIRCULACIÓN CLAN 2015" como una iniciativa que vincula actores públicos y privados , con el propósito de impulsar programas y actividades de circulación y de apreciación con destino a los beneficiarios de los procesos de formación artística del programa CLAN.</t>
  </si>
  <si>
    <t>Adicionar el contrato de prestación de servicios de alquiler N° 503 DE 2014 cuyo objeto es “Contratar la Prestación de Servicios de Alquiler de Cabinas Sanitarias Portátiles como parte de la logística requerida en el desarrollo de los eventos y/o actividades programadas y/o producidas por el IDARTES o en los que esta entidad haga parte”.</t>
  </si>
  <si>
    <t>78111502 90121502</t>
  </si>
  <si>
    <t>Adición 1 al Contrato de Suministro N°. 552-2015 cuyo objeto es "SUMINISTRO DE PASAJES AÉREOS EN RUTAS NACIONALES E INTERNACIONALES NECESARIOS PARA EL DESPLAZAMIENTO AÉREO DE PERSONAL EN EL DESARROLLO DE LAS ACTIVIDADES PROGRAMADAS Y/O PRODUCIDAS POR EL IDARTES".</t>
  </si>
  <si>
    <t>Adición N 1 al contrato de prestación de servicios N 860-215 cuyo objeto es Contratar el servicio integral de transporte automotor terrestres especial de pasajeros y carga al Idartes.</t>
  </si>
  <si>
    <t>Adición N1 a la aceptación de oferta proceso de mínima cuantía- Idartes-IP-MIC-001-2015 cuyo objeto es:  Contratar la prestación de servicios de alquiler de carpas, mesas, sillas para los festivales al parque, eventos y/o actividades programadas y/o producidas por el Idartes o en los que este haga parte que se desarrollaran en los diferentes escenarios y localidades del Distrito Capital.</t>
  </si>
  <si>
    <t>Adición N 1 al contrato de prestación de servicios  N° 637 de 2015 cuyo objeto es "Prestar los servicios de atención médica y primeros auxilios para el desarrollo de los festivales al parque, eventos y actividades de carácter público programadas producidas por el IDARTES o en los que este haga parte".</t>
  </si>
  <si>
    <t>Adición N 1 al contrato de prestación de servicios de operadores logísticos N° 641 de 2015 cuyo objeto es "Prestación de servicios de operadores logísticos para el desarrollo de los festivales al parque, eventos y actividades de carácter público programadas y/o producidas por el IDARTES o en los que este haga parte".</t>
  </si>
  <si>
    <t>Adición N 1 al contrato de prestación de servicios N° 637 de 2015 cuyo objeto es "Prestar los servicios de atención médica y primeros auxilios para el desarrollo de los festivales al parque, eventos y actividades de carácter público programadas producidas por el IDARTES o en los que este haga parte".</t>
  </si>
  <si>
    <t>Adición N 1 al contrato de prestación de servicios N 860-215 cuyo objeto es “Contratar el servicio integral de transporte automotor terrestres especial de pasajeros y carga al Idartes”.</t>
  </si>
  <si>
    <t>Modificación 1 Adición 1 al Convenio 494 de 2015 cuyo Objeto es: "Aunar esfuerzos entre El Instituto Distrital de las Artes - IDARTES – y la FUNDACIÓN CULTURAL TEATRO EXPERIMENTAL FONTIBON - TEF para desarrollar el proyecto denominado "Cumbre Mundial Arte y Cultura para la Paz de Colombia 2015", como una iniciativa que permite vincular actores públicos y privados en torno al arte y la cultura."</t>
  </si>
  <si>
    <t>Prestación de servicios de operadores logísticos para el desarrollo de los festivales al parque, eventos y actividades de carácter público programadas y/o producidas por el IDARTES o en los que éste haga parte.</t>
  </si>
  <si>
    <t>Suministro de pasajes aéreos en rutas nacionales e internacionales necesarios para el desplazamiento aéreo de personal en el desarrollo de las actividades programadas y/o producidas por el IDARTES.</t>
  </si>
  <si>
    <t>Prestar los servicios de alojamiento y alimentación de los jurados, artistas, directores y/o invitados que sean convocados para participar en los festivales al parque, eventos y actividades programadas, fomentadas y/o producidas por el IDARTES, que se desarrollan en los diferentes escenarios y localidades del Distrito Capital.</t>
  </si>
  <si>
    <t>Prestar los servicios de atención médica y primeros auxilios para el desarrollo de los festivales al parque, eventos y actividades de carácter público programadas, producidas por el IDARTES o en los que este haga parte.</t>
  </si>
  <si>
    <t>Contratar la Prestación de Servicios de alquiler de pabellones, pisos, estibas para los festivales al parque, eventos y/o actividades programadas y/o producidas por el IDARTES o en los que este haga parte, que se desarrollan en los diferentes escenarios y localidades del Distrito Capital.</t>
  </si>
  <si>
    <t>Contratar la propuesta del diseño de los escenarios y la ejecución montaje, desmontaje, alquiler de equipos e insumos de Producción Técnica, necesarios para la realización de los festivales al Parque, actividades, eventos y producciones desarrolladas por el IDARTES y/o en las que este haga parte en la vigencia del año 2015.</t>
  </si>
  <si>
    <t>Aunar esfuerzos humanos, técnicos, administrativos y financieros con la Fundación Cero Limitaciones para el desarrollo del proyecto “Proyecto Jornada Única Cero Limitaciones”con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</si>
  <si>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el CÍRCULO COLOMBIANO DE ARTÍSTAS para el desarrollo del proyecto “El Arte y la Transformación: CLAN y Colegios Distritales”con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</si>
  <si>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Adición al convenio de asociación 559 de 2015, cuyo objeto es: :“Aunar esfuerzos humanos, técnicos, administrativos y financieros con el CÍRCULO COLOMBIANO DE ARTÍSTAS para el desarrollo del proyecto “El Arte y la Transformación: CLAN y Colegios Distritales”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</si>
  <si>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Asociación Compañia América Danza para el desarrollo del proyecto “Performance Carnavalesco Artístico Cultural: ¡Que viva el Carnaval ! ¡ Porque quien lo vive es quien lo goza!”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</si>
  <si>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Fundación La Baranda para el desarrollo del proyecto “El Arte para Fortalecer el Tejido Social”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</si>
  <si>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Fundación Niño Jesús para el desarrollo del proyecto “Mi vida, un espacio para la creación”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</si>
  <si>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Fundación Poliedro, para el desarrollo del proyecto “FORMACIÓN EN CULTURA DIGITAL CREADORES DATA - CLAN-”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</si>
  <si>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Corporación para la Investigación y el Desarrollo de la Democracia - CIDEMOS para el desarrollo del proyecto “CLAN CIDEMOS”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</si>
  <si>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“ASOCIACIÓN LYNDON LAROUCHE” para el desarrollo del proyecto “EL TENSOR ARTÍSTICO”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</si>
  <si>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Adición al convenio de asociación  493 de 2015  cuyo objeto es: Aunar esfuerzos humanos, técnicos, administrativos y financieros con la ASOCIACIÓN LYNDON LAROUCHE” para el desarrollo del proyecto “EL TENSOR ARTÍSTICO”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</si>
  <si>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“Corporación Comunicar” para el desarrollo del proyecto “Arte y Comunicación para la Vida”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</si>
  <si>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Asociación Il Nido del Gufo, Ludoteca y Centro Cultural para el desarrollo del proyecto “Haz Arte y Parte”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</si>
  <si>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Fundación Escuela Superior de Arte y Tecnología - ESARTEC para el desarrollo del proyecto “Ambientes Artísticos que Forman para la Vida”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</si>
  <si>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Corporación Cultural Museo del Vidrio de Bogotá para el desarrollo del proyecto “MEVIBO Las Prácticas Artísticas - Ópera del Buen Vivir”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</si>
  <si>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CORPORACIÓN PROMOTORA NACIONAL DE ARTES PRONARTES para el desarrollo del proyecto “A SER ARTE”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</si>
  <si>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Fundación Majagua, para el desarrollo del proyecto “Voces y Huellas, Palabras e Imágenes a Partir de la Experiencia Artística”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</si>
  <si>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ADICIÓN AL CONTRATO DE PRESTACIÓN DE SERVICIOS INTEGRALES DE ASEO Y CAFETERIA No.514 DE 2014, CUYO OBJETO ES: "PRESTAR EL SERVICIO INTEGRAL DE ASEO Y CAFETERÍA PARA LAS SEDES DEL INSTITUTO DISTRITAL DE LAS ARTES, CENTROS LOCALES DE ARTES PARA LA NIÑEZ Y LA JUVENTUD CLAN Y LOS LUGARES DONDE SE REALICEN ACTIVIDADES ORGANIZADAS POR LA ENTIDAD, INCLUYENDO LOS EVENTOS AL PARQUE: EL CUAL DEBE SER PRESTADO POR PERSONAL IDÓNEO CON INSUMOS Y MAQUINARIAS NECESARIAS PARA LA PRESTACIÓN ADECUADA DEL SERVICIO DE CONFORMIDAD CON LAS ESPECIFICACIONES TÉCNICAS REQUERIDAS POR LA ENTIDAD".</t>
  </si>
  <si>
    <t>Realizar la toma física de inventarios de cada uno de los bienes que conforman los activos fijos del Instituto Distrital de las Artes - IDARTES, Centros Locales para la niñez y la Juventud CLAN, y en las diferentes sedes de acuerdo con el cronograma y plan de trabajo establecido para la realización de esta actividad.</t>
  </si>
  <si>
    <t>26131500
26111600
39121300
39121600
39122100
72151500
39121000</t>
  </si>
  <si>
    <t>SUMINISTRO DE EQUIPOS DE RESPALDO Y GENERACIÓN ELÉCTRICA NECESARIOS PARA EL DESARROLLO DE LAS ACTIVIDADES ARTISTICAS DE LOS CENTRO LOCALES DE ARTES PARA LA NIÑEZ Y LA JUVENTUD CLAN Y DE LAS SEDES ADMINISTRATIVAS DEL INSTITUTO DISTRITAL DE LAS ARTES - IDARTES.</t>
  </si>
  <si>
    <t>Aunar esfuerzos humanos, técnicos, administrativos y financieros con la Corporación Mundo Mágico del Arte para el desarrollo del proyecto “Jornada Unica 40x40 CMMA”con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</si>
  <si>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Adición al convenio de asociación  248 de 2015  cuyo objeto es: Aunar esfuerzos humanos, técnicos, administrativos y financieros con la Corporación Mundo Mágico del Arte para el desarrollo del proyecto “Jornada Única 40x40 CMMA”con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</si>
  <si>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Corporación Topofilia, para el desarrollo del proyecto “Una Joven Mirada”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</si>
  <si>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Corporación Casa Actores, para el desarrollo del proyecto “Arte para una Nueva Generación”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</si>
  <si>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Fundación Cultural Cayena para el desarrollo del proyecto “Arte para la Vida”con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</si>
  <si>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"Fundación para el Desarrollo Audiovisual y Cultural El Criollo Producciones" para el desarrollo del proyecto “Laboratorio Experimental Plástica y Audiovisual el Criollo“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</si>
  <si>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Fundación Pastoral Social Manos Unidas para el desarrollo del proyecto “Proyecto Jornada Única 40x40”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</si>
  <si>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Corporación DC ARTE, para el desarrollo del proyecto “Teatro y Poética del Espacio Público”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</si>
  <si>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Fundación Formato 19 K, para el desarrollo del proyecto “POSIBILIDADES AUDIOVISUALES”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</si>
  <si>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el Asociación de Pedagogía y Recreación Artística Totolincho para el desarrollo del proyecto “40 Horas de Alegría”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</si>
  <si>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Fundación de Teatro Ditirambo, para el desarrollo del proyecto “Gozar y Aprender al Chachachá del Ditirambo”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</si>
  <si>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Fundación Jóvenes con Talento, para el desarrollo del proyecto “Bogotá en Caricatura”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</si>
  <si>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el Club de Teatro Experimental Café La Mama para el desarrollo del proyecto “El Arte como Herramienta de Transformación de la Ciudad”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</si>
  <si>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Asociación Cultural Adra para el desarrollo del proyecto “Sensibilizando por los Caminos del Arte”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</si>
  <si>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Fundación Cultural y Artística Cataplum para el desarrollo del proyecto “El Arte a través de experiencias creativas”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</si>
  <si>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el TEATRO R101 para el desarrollo del proyecto “40 horas por la Formación Integral en el Distrito Capital”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</si>
  <si>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Asociación de Jóvenes en Movimiento por la Cultura y la Paz para el desarrollo del proyecto “Arte y Ciudadanía en Movimiento”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</si>
  <si>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Fundación para el Desarrollo del Cine y la Cultura - Cinecultura, para el desarrollo del proyecto “Talleres Imagen en Movimiento y Animación Digital”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</si>
  <si>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Corporación Red Somos para el desarrollo del proyecto “Yo cuento, tu cuentas, todos contamos“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</si>
  <si>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Corporación Academia Charlot para el desarrollo del proyecto “Vida Feliz en el Arte”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</si>
  <si>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Fundación Teatro Estudio Calarca Tecal para el desarrollo del proyecto “Teatro Tecal 40x40”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</si>
  <si>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Fundación Cultural Summum Draco para el desarrollo del proyecto “Avanzando hacia la garantía del derecho a la educación artística para niños, niñas y jóvenes para una BOGOTA HUMANA con mas y mejor educación“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</si>
  <si>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Corporación de Teatro Producciones El Mimo para el desarrollo del proyecto “Vivir y Crear para Soñar”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</si>
  <si>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Fundación Nacional Batuta, para el desarrollo del proyecto “Desarrollo de los centros de interés en música de la Jornada Completa”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</si>
  <si>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Corporación de Teatro y Cultura Acto Latino para el desarrollo del proyecto “Ciudad Creadora”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</si>
  <si>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“Corporación para el desarrollo Artístico Humano Creativo y Nuevas Alternativas de Expresión DAHCNAE” para el desarrollo del proyecto “ArsVita desde el Arte para la vida”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</si>
  <si>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Prestar los servicios profesionales al IDARTES en el desarrollo de las actividades necesarias para el fortalecimiento del proceso de formación en el área de Danza del programa CLAN.</t>
  </si>
  <si>
    <t>Prestar los servicios de apoyo al IDARTES en el desarrollo de las actividades necesarias para el fortalecimiento del proceso de formación en el área de DAnza del programa CLAN.</t>
  </si>
  <si>
    <t>Prestar los servicios de apoyo al IDARTES en el desarrollo de las actividades necesarias para el fortalecimiento del proceso de formación en el área de Música del programa CLAN.</t>
  </si>
  <si>
    <t>Prestar los servicios profesionales al IDARTES en el desarrollo de las actividades necesarias para el fortalecimiento del proceso de formación en el área de Música del programa CLAN.</t>
  </si>
  <si>
    <t>Prestar los servicios profesionales al IDARTES en el desarrollo de las actividades necesarias para el fortalecimiento del proceso de formación en el área de Artes Plásticas del programa CLAN.</t>
  </si>
  <si>
    <t>Prestar los servicios de apoyo al IDARTES en el desarrollo de las actividades necesarias para el fortalecimiento del proceso de formación en el área de Artes Plásticas del programa CLAN.</t>
  </si>
  <si>
    <t>Prestar los servicios de apoyo al IDARTES en el desarrollo de las actividades necesarias para el fortalecimiento del proceso de formación en el área de música del programa CLAN.</t>
  </si>
  <si>
    <t>Prestar los servicios de apoyo al IDARTES en el desarrollo de las actividades necesarias para el fortalecimiento del proceso de formación en el área de Danza del programa CLAN.</t>
  </si>
  <si>
    <t>Prestar los servicios  profesionales al IDARTES en el desarrollo de las actividades necesarias para el fortalecimiento del proceso de formación en el área de Danza del programa CLAN.</t>
  </si>
  <si>
    <t>Prestar los servicios profesionales al IDARTES en el desarrollo de las actividades necesarias para el fortalecimiento del proceso de formación en el área de Literatura del programa CLAN.</t>
  </si>
  <si>
    <t>Prestar los servicios profesionales al IDARTES en el desarrollo de las actividades necesarias para el fortalecimiento del proceso de formación en el área de Artes Audiovisuales del programa CLAN.</t>
  </si>
  <si>
    <t>Prestar los servicios de apoyo al IDARTES en el desarrollo de las actividades necesarias para el fortalecimiento del proceso de formación en el área de Artes Audiovisuales del programa CLAN.</t>
  </si>
  <si>
    <t>Prestar los servicios profesionales al IDARTES en el desarrollo de las actividades necesarias para el fortalecimiento del proceso de formación en el área de Arte Dramático del programa CLAN.</t>
  </si>
  <si>
    <t>Prestar los servicios de apoyo al IDARTES en el desarrollo de las actividades necesarias para el fortalecimiento del proceso de formación en el área de Literatura del programa CLAN.</t>
  </si>
  <si>
    <t>Prestar los servicios de apoyo al IDARTES en el desarrollo de las actividades necesarias para el fortalecimiento del proceso de formación en el área de Arte Dramático del programa CLAN.</t>
  </si>
  <si>
    <t>Prestar servicios de trabajos artísticos al INSTITUTO DISTRITAL DE LAS ARTES - IDARTES- en la elaboración de esculturas para el Centro Local de Artes para la Niñez y la Juventud CLAN - CANTARANA, ubicado en la Localidad de Usme, en el marco del proyecto de inversión 915: Promoción de la Formación, Apropiación y Creación artística en en niños, niñas y adolescentes en colegios de Bogotá".</t>
  </si>
  <si>
    <t>Prestar los servicios profesionales al IDARTES en el desarrollo de las actividades necesarias para el fortalecimiento del proceso de formación en el área de música del programa CLAN.</t>
  </si>
  <si>
    <t>Aunar esfuerzos entre la SCRD, el IDARTES y la Asociación Los Danzantes Industria Creativa y Cultural, para el desarrollo y puesta en marcha de un proyecto que permita lograr espacios  de reflexión y análisis del sector, de acciones de cualificación y formulación de políticas publicas de formación artística en la ciudad de Bogotá.</t>
  </si>
  <si>
    <t>REALIZAR EL SEGUIMIENTO TÉCNICO SOBRE EL CUMPLIMIENTO DE LOS CONVENIOS DE ASOCIACIÓN QUE DESARROLLE EL INSTITUTO DISTRITAL DE LAS ARTES EN EL MARCO DEL PROGRAMA CLAN EN SU LÍNEA DE ATENCIÓN 40X40 DEL PROYECTO DE INVERSIÓN 915.</t>
  </si>
  <si>
    <t>Prestar los servicios de impresión de piezas gráficas divulgativas e informativas, así como el suministro e impresión del material POP que requiera el Instituto Distrital de las Artes- IDARTES, para la difusión de los Programas y Eventos que realiza o en los que participe, en desarrollo de su actividad misional.</t>
  </si>
  <si>
    <t>Aunar esfuerzos humanos, técnicos, administrativos y financieros con la Corporación Ciudad Emphiria, para el desarrollo del proyecto “Serendipia Ciudadanías Creativas”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</si>
  <si>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Aunar esfuerzos humanos, técnicos, administrativos y financieros con la Corporación Festival de Cine e Infancia y Adolescencia, para el desarrollo del proyecto “Expediciones Patrimonio y Audiovisual” con el propósito de impulsar el proceso de formación artística de los niños, niñas, adolescentes y jóvenes de los colegios de Bogotá, en el marco del programa Jornada Educativa Única para la Excelencia Académica y la Formación Integral, y demás proyectos culturales y artísticos del Distrito Capital.</t>
  </si>
  <si>
    <t xml:space="preserve">Prestar servicios de impresión de publicaciones que requiera el Instituto Distrital de las Artes- IDARTES en desarrollo de su actividad misional, para el fomento a la creación, investigación, formación, circulación y apropiación del arte y de las prácticas artísticas en el Distrito Capital. </t>
  </si>
  <si>
    <t>Aunar esfuerzos entre EL INSTITUTO DISTRITAL DE LAS ARTES - IDARTES - y la Corporación Gaia Lúdica y Cultura entidad sin ánimo de lucro para desarrollar el proyecto denominado "Bogotá vive el Arte", como una iniciativa que permite vincular actores públicos y privados en torno al arte y la cultura.</t>
  </si>
  <si>
    <t>Prestar los servicios de apoyo a la gestión al IDARTES, en las actividades necesarias para la creación de colectivos artísticos juveniles de alto nivel en la ciudad, en el marco de la nueva línea de atención por ingreso directo en  los Centros Locales de Artes para la Niñez y la Juventud -­CLAN­ , súbete a la escena.</t>
  </si>
  <si>
    <t>Prestar los servicios de apoyo a la gestión al IDARTES, en las actividades necesarias para la creación de colectivos artísticos juveniles de alto nivel en la ciudad, en el marco de la nueva línea de atención por ingreso directo en los Centros Locales de Artes para la Niñez y la Juventud -­CLAN­, súbete a la escena.</t>
  </si>
  <si>
    <t>Adicionar el contrato de prestación de servicios No 395.  de 2015, cuyo objeto es:"Prestar los servicios de apoyo a la gestión al IDARTES, en las actividades necesarias para la creación de colectivos artísticos juveniles de alto nivel en la ciudad, en el marco de la nueva línea de atención por ingreso directo en los Centros Locales de Arte para la Niñez y la Juventud -CLAN, Súbete a la escena".</t>
  </si>
  <si>
    <t>Adicionar el contrato de prestación de servicios No. 394 de 2015, cuyo objeto es:"Prestar los servicios de apoyo a la gestión al IDARTES, en las actividades necesarias para la creación de colectivos artísticos juveniles de alto nivel en la ciudad, en el marco de la nueva línea de atención por ingreso directo en los Centros Locales de Arte para la Niñez y la Juventud -CLAN, Súbete a la escena".</t>
  </si>
  <si>
    <t>Adicionar el contrato de prestación de servicios No.469  de 2015, cuyo objeto es: "Prestar los servicios de apoyo a la gestión al IDARTES, en las actividades necesarias para la creación de colectivos artísticos juveniles de alto nivel en la ciudad, en el marco de la nueva línea de atención por ingreso directo en los Centros Locales de Arte para la Niñez y la Juventud -CLAN, Súbete a la escena".</t>
  </si>
  <si>
    <t>Adicionar el contrato de prestación de servicios No. 439 de 2015, cuyo objeto es:"Prestar los servicios de apoyo a la gestión al IDARTES, en las actividades necesarias para la creación de colectivos artísticos juveniles de alto nivel en la ciudad, en el marco de la nueva línea de atención por ingreso directo en los Centros Locales de Arte para la Niñez y la Juventud -CLAN, Súbete a la escena".</t>
  </si>
  <si>
    <t>Aunar esfuerzos humanos, técnicos, administrativos y financieros con la Fundación Caszatalentos Colombia para el desarrollo del proyecto “Iniciándonos como Actores” con el propósito de impulsar el proceso de formación artística de los niños, niñas, adolescentes y jóvenes de la ciudad, que involucra actores públicos y privados en el marco del programa CLAN de IDARTES.</t>
  </si>
  <si>
    <t>Arrendamiento de un bien inmueble ubicado en la Calle 20C No. 96 C – 51 y/o Calle 29 No. 94-49 de la ciudad de Bogotá, identificado con folio de Matrícula Inmobiliaria N°50C-400372, expedido por la Oficina de Registro de Instrumentos Públicos.</t>
  </si>
  <si>
    <t>Tomar en calidad de arrendamiento el bien inmueble ubicado en la Carrera 75 # 8B – 89 de la Ciudad de Bogotá, localidad de Kennedy, con destino al funcionamiento de un Centro Local de Artes para la Niñez y la Juventud – CLAN- marca registrada del IDARTES.</t>
  </si>
  <si>
    <t>Tomar en calidad de arrendamiento las áreas que hacen parte del bien inmueble ubicado en la Carrera 28 A # 77 - 70 de la ciudad de Bogotá, localidad de Barrios Unidos, con destino al funcionamiento de un Centro Local de Artes para la Niñez y la Juventud – CLAN- marca registrada del IDARTES.</t>
  </si>
  <si>
    <t>Tomar en calidad de arrendamiento las áreas que hacen parte del bien inmueble ubicado en la CALLE 139 # 110-05 / 15 de la Ciudad de Bogotá, ubicado en la localidad SUBA, con destino al funcionamiento del Centro Local de Artes para la Niñez y la Juventud - CLAN- marca registrada del IDARTES.</t>
  </si>
  <si>
    <t>Tomar en calidad de arrendamiento las áreas que hacen parte del bien inmueble ubicado en la Calle 146 B # 91 - 44 de la ciudad de Bogotá, localidad de Suba, con destino al funcionamiento de un Centro Local de Artes para la Niñez y la Juventud – CLAN- marca registrada del IDARTES.</t>
  </si>
  <si>
    <t>Tomar en calidad de arrendamiento el bien inmueble ubicado en la Carrera 88A # 59C-90 Sur de la Ciudad de Bogotá, Localidad de Bosa, con destino al funcionamiento de un Centro Local de Artes para la Niñez y la Juventud - CLAN - marca registrada del IDARTES.</t>
  </si>
  <si>
    <t>Tomar en calidad de arrendamiento el bien inmueble ubicado en la Carrera 17D # 64B-31 Sur de la Ciudad de Bogotá, localidad Ciudad Bolívar, con destino al funcionamiento de un Centro Local de Artes para la Niñez y la Juventud – CLAN- marca registrada del IDARTES.</t>
  </si>
  <si>
    <t>Tomar en calidad de arrendamiento el bien inmueble ubicado en la Carrera 63 Sur # 17a – 38 de la Ciudad de Bogotá, localidad Ciudad Bolívar, con destino al funcionamiento de un Centro Local de Artes para la Niñez y la Juventud – CLAN- marca registrada del IDARTES.</t>
  </si>
  <si>
    <t>Arrendamiento de un bien inmueble ubicado en la CARRERA 55 # 75 - 40 y/o CARRERA 43 # 75 – 48 LOTE 16 MANZANA A de la Ciudad de Bogotá, identificado con folio de Matrícula Inmobiliaria N° 50C-597460, expedido por la Oficina de Registro de Instrumentos Públicos.</t>
  </si>
  <si>
    <t>Tomar en calidad de arrendamiento las áreas que hacen parte del bien inmueble ubicado en la CARRERA 15 A No. 27 A 15 Sur y/o CALLE 27 A SUR No. 13-51 de la Ciudad de Bogotá, ubicado en la localidad RAFAEL URIBE URIBE, con destino al funcionamiento del Centro Local de Artes para la Niñez y la Juventud - CLAN- marca registrada del IDARTES.</t>
  </si>
  <si>
    <t>Arrendamiento de un bien inmueble ubicado en la CALLE 70 A SUR No. 80 I 15 y/o CARRERA 86 No. 70A - 03 SUR de la Ciudad de Bogotá, identificado con folio de Matrícula Inmobiliaria N° 50S-40094471, expedido por la Oficina de Registro de Instrumentos Públicos.</t>
  </si>
  <si>
    <t>Arrendamiento de un bien inmueble ubicado en la CALLE 68 SUR # 78H – 37 y/o CALLE 68 SUR # 78H - 35 de la Ciudad de Bogotá, identificado con folio de Matrícula Inmobiliaria N° 50S-270661, expedido por la Oficina de Registro de Instrumentos Públicos.</t>
  </si>
  <si>
    <t>Arrendamiento de un bien inmueble ubicado en la KR 25A No. 10 – 78 y/o KR 25A No. 10-78 de la ciudad de Bogotá, identificado con folio de Matrícula Inmobiliaria N°50C-117485, expedido por la Oficina de Registro de Instrumentos Públicos.</t>
  </si>
  <si>
    <t>Arrendamiento de un bien inmueble ubicado en la CARRERA 13 # 20-80 SUR y/o KR 12D # 22-80 SUR de la Ciudad de Bogotá, identificado con folio de Matrícula Inmobiliaria N° 50S-40171769, expedido por la Oficina de Registro de Instrumentos Públicos.</t>
  </si>
  <si>
    <t>Arrendamiento de un bien inmueble ubicado en la CALLE 23G # 111-16 y CALLE 23G # 111-16 INTERIOR 1 de la Ciudad de Bogotá, identificados con folios de Matrícula Inmobiliaria N° 50C-1403768 y 50C-1317937 expedidos por la Oficina de Registro de Instrumentos Públicos.</t>
  </si>
  <si>
    <t>Arrendamiento de un bien inmueble ubicado en la CARRERA 107 # 70A - 36 LOTE 9, 11 Y 13 y/o CARRERA 107 # 70 – 58 de la Ciudad de Bogotá, identificado con folio de Matrícula Inmobiliaria N° 50C-1553640 expedido por la Oficina de Registro de Instrumentos Públicos.</t>
  </si>
  <si>
    <t>Arrendamiento de un bien inmueble ubicado en la AVENIDA CARRERA 72 # 43A – 62 SUR y/o AVENIDA BOYACÁ O TRANSVERSAL 60 # 42B – 62/66 SUR de la Ciudad de Bogotá, identificado con folio de Matrícula Inmobiliaria N°. 50S-40483620, expedido por la Oficina de Registro de Instrumentos Públicos.</t>
  </si>
  <si>
    <t>Arrendamiento de un bien inmueble ubicado en la carrera 68 G No. 78-95 y/o Calle 79 No. 60-07 de la ciudad de Bogotá, identificado con folio de Matrícula Inmobiliaria N°50C-997523, expedido por la Oficina de Registro de Instrumentos Públicos.</t>
  </si>
  <si>
    <t>Contratar el servicio de mensajería expresa, que  comprenda la recepción, recolección y entrega personalizada de envíos de  correspondencia y demás objetos postales que genere  el IDARTES, transportados vía superficie y/o aérea, en el ámbito local nacional e internacional.</t>
  </si>
  <si>
    <t>92121500 92121701</t>
  </si>
  <si>
    <t>Adicionar y prorrogar el contrato No. 513-2014  cuyo objeto consiste en "Prestar el servicio de vigilancia, guarda, custodia y seguridad de las Sedes del Instituto Distrital de las Artes - Idartes así como en los equipamientos en arrendamiento, Centros Locales de Artes para la Niñez y la Juventud CLAN y en eventos culturales y artísticos que promueva en los diferentes sitios de la ciudad de Bogotá D. C.".</t>
  </si>
  <si>
    <t>Prestar el sistema integral de telecomunicaciones y servicio Hosting al  Instituto Distrital de las Artes – IDARTES,  para brindar el apoyo necesario a las diferentes áreas y sedes en desarrollo de sus actividades misionales y administrativas.</t>
  </si>
  <si>
    <t>Suministrar a monto agotable  los elementos de ferretería y/o materiales de construcción en general que requiera el IDARTES, para el mantenimiento de sus sedes, equipamientos y Centros Locales para la Niñez y la Juventud - CLAN-.</t>
  </si>
  <si>
    <t>Adición al contrato de suministro 506-2014 cuyo objeto es: "Suministrar a monto agotable los elementos de ferretería en general que requiera el IDARTES, para el mantenimiento de sus sedes equipamientos y centros locales para la niñez y la juventud - CLAN.</t>
  </si>
  <si>
    <t>Adición y prórroga al contrato No. 1190 de 2015 cuyo objeto es: Prestar servicios de impresión de publicaciones que requiera el Instituto Distrital de las Artes, Idartes, en desarrollo de su actividad  misional para el fomento a la creación, investigación, formación, circulación y apropiación del arte y de las prácticas artísticas en el Distrito Capital</t>
  </si>
  <si>
    <t>56121500 
56121800 
56101700</t>
  </si>
  <si>
    <t>Suministrar e instalar el mobiliario requerido en los Centros Locales de Artes para la Niñez y la Juventud - CLAN del IDARTES, de conformidad con las especificaciones técnicas señaladas por la Entidad.</t>
  </si>
  <si>
    <t>44121715
60121516
44121709
44121708
60121519
60121810
60121211
60121226
60121230
23101529
42132205
14111519
60121107
14111606
60121124
31201503
31201512
31201610
60121539
31211507
31211906
31211904
27111617
13111010
13111045
23131507
60121537
14111503
30261701
41111604
60121104
14111514
60121127</t>
  </si>
  <si>
    <t>Suministrar al INSTITUTO DISTRITAL DE LAS ARTES -IDARTES- el material pedagógico requerido para el desarrollo de las actividades de formación artística que se adelantan en los Centros Locales de Arte para la Niñez y la Juventud -CLAN-.</t>
  </si>
  <si>
    <t>43201803
43202005
26111701
39121440
39121435
39121034</t>
  </si>
  <si>
    <t>SUMINISTRAR AL IDARTES LOS ELEMENTOS REQUERIDOS PARA LOS EQUIPOS DE AUDIOVISUALES NECESARIOS PARA LA DOTACIÓN DE LOS CENTROS LOCALES DE ARTES PARA LA NIÑEZ Y LA JUVENTUD CLAN, EN EL MARCO DEL PROYECTO DE INVERSIÓN 915 “PROMOCIÓN DE LA FORMACIÓN, APROPIACIÓN Y CREACIÓN ARTÍSTICA EN NIÑOS, NIÑAS Y ADOLESCENTES EN COLEGIOS DE BOGOTÁ”, ACORDE CON LAS NECESIDADES DEFINIDAS PARA CADA CENTRO DE INTERÉS.</t>
  </si>
  <si>
    <t>COMPRA E INSTALACIÓN DE UN DOMO GEODÉSICO PARA LAS ACTIVIDADES DE FORMACIÓN ARTÍSTICA QUE SE ADELANTAN EN LOS CENTROS LOCALES DE ARTES PARA LA NIÑEZ Y LA JUVENTUD - CLAN - DEL IDARTES.</t>
  </si>
  <si>
    <t>ADICIÓN Y PRÓRROGA AL CONTRATO DE SUMINISTRO 798-2014 CUYO OBJETO ES: "SUMINISTRO E INSTALACIÓN DE ESTRUCTURAS MÓVILES NO CONVENCIONALES -CONTENEDORES-, PARA LAS ACTIVIDADES DE FORMACIÓN ARTÍSTICA QUE SE ADELANTAN EN LOS CENTROS LOCALES DE ARTES PARA LA NIÑEZ Y LA JUVENTUD -CLAN - DEL IDARTES".</t>
  </si>
  <si>
    <t>Adición al Contrato No. 1068 que tiene por objeto:  Realizar la toma física de inventarios de cada uno de los bienes que conforman los activos fijos del Instituto Distrital de las Artes - IDARTES, Centros Locales para la niñez y la Juventud CLAN, y en las diferentes sedes de acuerdo con el cronograma y plan de trabajo establecido para la realización de esta actividad.</t>
  </si>
  <si>
    <t>Adición al Contrato No. 1159 que tiene por objeto:  Realizar la toma física de inventarios de cada uno de los bienes que conforman los activos fijos del Instituto Distrital de las Artes - IDARTES, Centros Locales para la niñez y la Juventud CLAN, y en las diferentes sedes de acuerdo con el cronograma y plan de trabajo establecido para la realización de esta actividad.</t>
  </si>
  <si>
    <t>Adición al Contrato No. 1139 que tiene por objeto:  Realizar la toma física de inventarios de cada uno de los bienes que conforman los activos fijos del Instituto Distrital de las Artes - IDARTES, Centros Locales para la niñez y la Juventud CLAN, y en las diferentes sedes de acuerdo con el cronograma y plan de trabajo establecido para la realización de esta actividad.</t>
  </si>
  <si>
    <t>Adición al Contrato No. 1048 que tiene por objeto:  Realizar la toma física de inventarios de cada uno de los bienes que conforman los activos fijos del Instituto Distrital de las Artes - IDARTES, Centros Locales para la niñez y la Juventud CLAN, y en las diferentes sedes de acuerdo con el cronograma y plan de trabajo establecido para la realización de esta actividad.</t>
  </si>
  <si>
    <t>CONTRATAR LA OBRA CIVIL DE CIMENTACIÓN NECESARIA PARA SOPORTAR ESTRUCTURAS MÓVILES NO CONVENCIONALES – CONTENEDORES, DE ACUERDO A LAS ESPECIFICACIONES TÉCNICAS ESTABLECIDAS POR EL IDARTES.</t>
  </si>
  <si>
    <t>49241501 49241504</t>
  </si>
  <si>
    <t>COMPRA E INSTALACIÓN DE PARQUES  INFANTILES PARA EL DESARROLLO DE LAS PRÁCTICAS ARTÍSTICAS QUE ADELANTA EL IDARTES, EN EL MARCO DEL PROYECTO DE INVERSIÓN 915 "PROMOCIÓN DE LA FORMACIÓN, APROPIACIÓN Y CREACIÓN ARTÍSTICA EN NIÑOS, NIÑAS Y ADOLESCENTES EN COLEGIOS DE BOGOTÁ".</t>
  </si>
  <si>
    <t>Prestar el sistema integral de telecomunicaciones y servicio Hosting al Instituto Distrital de las Artes – IDARTES, para brindar el apoyo necesario a las diferentes áreas y sedes en desarrollo de sus actividades misionales y administrativas.</t>
  </si>
  <si>
    <t>Prestar servicios de apoyo a la gestión al IDARTES - Subdirección de las Artes, en la implementación de experiencias artísticas destinadas a la primera infancia en los espacios adecuados ubicados en los Centros Locales de Atención para la Niñez y la Juventud - CLAN.</t>
  </si>
  <si>
    <t>Adicionar contrato No. 421 - 2015 que tiene por objeto "Prestar servicios de apoyo a la gestión al IDARTES - Subdirección de las Artes, en la implementación de experiencias artísticas destinadas a la primera infancia en los espacios adecuados ubicados en los Centros Locales de Atención para la Niñez y la Juventud - CLAN."</t>
  </si>
  <si>
    <t>41111715
41111717
45121523
41115326</t>
  </si>
  <si>
    <t>Comprar equipos de observación para actividades experimentales, divulgativas y de capacitación en astronomía, ciencias del espacio dirigidas a niños y niñas, que se adelanten por el IDARTES, en los Centros Locales de Arte para la Niñez y la Juventud -CLAN- en el marco de la actividad misional que se desarrolla con el Planetario de Bogotá.</t>
  </si>
  <si>
    <t>Prestar los servicios de apoyo a la gestión al Instituto Distrital de las Artes, específicamente a la Subdirección de Artes y la Subdirección de Equipamientos Culturales, en la exhibición del material audiovisual que se proyectará en el Auditorio del Planetario de Bogotá.</t>
  </si>
  <si>
    <t>Prestar servicios de apoyo a la gestión al IDARTES, para el desarrollo, fortalecimiento y seguimiento del proceso de formación en arte y cultura científica que incluye actividades experimentales, divulgativas y de capacitación en astronomía, ciencias del espacio y arte dirigidas a niños y niñas de edad preescolar y primaria, que se adelanten dentro y fuera del Planetario de Bogotá.</t>
  </si>
  <si>
    <t>Prestar servicios al IDARTES de apoyo a la gestión para el fortalecimiento del proceso de formación artística de los niños, niñas, adolescentes y jóvenes de la ciudad, en el marco del programa CLAN, a través del acercamiento con la astronomía y ciencias del espacio desarrolladas por el Planetario de Bogotá.</t>
  </si>
  <si>
    <t>Prestar los servicios de apoyo a la gestión del Instituto Distrital de las Artes, específicamente a la Gerencia de Artes Audiovisuales y a los CLANES, en la exhibición del material audiovisual que se proyectará en la sala principal de la Cinemateca Distrital y en su red de salas asociadas en las diferentes localidades, en cumplimiento de los diversos eventos programados.</t>
  </si>
  <si>
    <t>REALIZAR EL SEGUIMIENTO TÉCNICO, ADMINISTRATIVO, FINANCIERO Y LEGAL SOBRE EL CUMPLIMIENTO DE LOS CONVENIOS DE ASOCIACIÓN CON CARÁCTER E IMPACTO METROPOLITANO QUE SE DEFINAN POR LA ENTIDAD.</t>
  </si>
  <si>
    <t>Apoyar a Fotomuseo Museo Nacional de la Fotografía de Colombia, para la realización del proyecto “Fotográfica Bogotá 2015”, con el fin de impulsar una actividad de interés publico.</t>
  </si>
  <si>
    <t>Prestar servicios de apoyo a la gestión para el fortalecimiento de las prácticas artísticas, en el marco del proceso de formación artística de los niños, niñas, adolescentes y jóvenes de de la ciudad, para la construcción de una Bogotá más artística y humana.</t>
  </si>
  <si>
    <t>Adición N° 3 al Convenio de Asociación N° 308 de 2015 cuyo objeto es 'Aunar esfuerzos entre el IDARTES y la Corporación Mini Ku Suto para desarrollar el proyecto denominado 'Programación de eventos, muestras y festivales en los escenarios metropolitanos del IDARTES, el Escenario Móvil y los escenarios locales descentralizados', con el propósito de incentivar la fidelización de los públicos, la vinculación de nuevas audiencias y propendiendo por mejores niveles de apropiación de las artes vivas'.</t>
  </si>
  <si>
    <t>Adición N° 2 al Convenio de Asociación N° 308 de 2015 cuyo objeto es 'Aunar esfuerzos entre el IDARTES y la Corporación Mini Ku Suto para desarrollar el proyecto denominado 'Programación de eventos, muestras y festivales en los escenarios metropolitanos del IDARTES, el Escenario Móvil y los escenarios locales descentralizados', con el propósito de incentivar la fidelización de los públicos, la vinculación de nuevas audiencias y propendiendo por mejores niveles de apropiación de las artes vivas'.</t>
  </si>
  <si>
    <t>Adición N° 1 al Convenio de Asociación N° 308 de 2015 cuyo objeto es 'Aunar esfuerzos entre el IDARTES y la Corporación Mini Ku Suto para desarrollar el proyecto denominado 'Programación de eventos, muestras y festivales en los escenarios metropolitanos del IDARTES, el Escenario Móvil y los escenarios locales descentralizados', con el propósito de incentivar la fidelización de los públicos, la vinculación de nuevas audiencias y propendiendo por mejores niveles de apropiación de las artes vivas'.</t>
  </si>
  <si>
    <t>Prestar los servicios de apoyo a la gestión en  actividades de mampostería, enchapes, pintura, plomería, redes hidráulicas, carpintería, cerrajería y demás actividades conexas y tendientes a la conservación y mantenimiento interno y externo de las sedes,  escenarios e inmuebles del Instituto Distrital de las Artes – IDARTES.</t>
  </si>
  <si>
    <t>Adición N° 4 al Convenio de Asociación N° 308 de 2015 cuyo objeto es 'Aunar esfuerzos entre el IDARTES y la Corporación Mini Ku Suto para desarrollar el proyecto denominado 'Programación de eventos, muestras y festivales en los escenarios metropolitanos del IDARTES, el Escenario Móvil y los escenarios locales descentralizados', con el propósito de incentivar la fidelización de los públicos, la vinculación de nuevas audiencias y propendiendo por mejores niveles de apropiación de las artes vivas'.</t>
  </si>
  <si>
    <t>Prestar servicios de apoyo a la gestión al IDARTES, en asuntos técnicos, operativos, logísticos requeridos para desarrollar las actividades asociadas a lo definido  en el  convenio interadmnistrativo N° 10851 de 2015, suscrito con la Secretaría Distrital de Integración Social.</t>
  </si>
  <si>
    <t>Aunar esfuerzos entre EL  INSTITUTO DISTRITAL DE LAS ARTES -  IDARTES y el Círculo Colombiano de Artistas - CICA, para desarrollar el proyecto "RUTA DE LA MEMORIA”, dentro del marco del Convenio Interadministrativo 10851 de 2015 suscrito entre el Instituto Distrital de las Artes – IDARTES y la Secretaria Distrital de Integración Social, como una iniciativa que permite vincular actores públicos y privados en torno al arte y la cultura.</t>
  </si>
  <si>
    <t>Aunar esfuerzos entre EL INSTITUTO DISTRITAL DE LAS ARTES -  IDARTES y FUNDACIÓN SOCIOCULTURAL EOS, para desarrollar el proyecto "FORMACIÓN, CIRCULACIÓN DEL ARTE Y PERSONA MAYOR”, dentro del marco del Convenio Interadministrativo 10851 de 2015 suscrito entre el Instituto Distrital de las Artes – IDARTES y la Secretaria Distrital de Integración Social, como una iniciativa que permite vincular actores públicos y privados en torno al arte y la cultura.</t>
  </si>
  <si>
    <t>Aunar esfuerzos entre el INSTITUTO DISTRITAL DE LAS ARTES - IDARTES y LA CORPORACIÓN CULTURAL CABILDO para la puesta en marcha del proyecto denominado "Formación - investigación y circulación en danza" como un esquema de asociatividad que involucra actores públicos y privados, para la apropiación de la danza en Bogotá.</t>
  </si>
  <si>
    <t>Prestar servicios de apoyo a la gestión al IDARTES- Gerencia de Artes Plásticas, en actividades técnicas, operativas y logísticas asociadas a las dimensiones de circulación, formación, investigación y gestión correspondientes a lo definido por la dependencia.</t>
  </si>
  <si>
    <t>ADICIÓN N°. 1 AL CONTRATO N°. 531 DE 2015 CUYO OBJETO ES: "PRESTAR SERVICIOS DE APOYO A LA GESTIÓN DEL INSTITUTO DISTRITAL DE LAS ARTES - IDARTES, PARA DESARROLLAR ACCIONES LOGÍSTICAS Y OPERATIVAS QUE PERMITAN EL FORTALECIMIENTO DE LAS ARTES Y LA CULTURA AUDIOVISUAL EN LAS DIMENSIONES DE FORMACIÓN, CREACIÓN, APROPIACIÓN, INVESTIGACIÓN Y CIRCULACIÓN".</t>
  </si>
  <si>
    <t>Prestar servicios de apoyo a la Gestión al IDARTES – Gerencia de Literatura para revisar, implementar y fortalecer las acciones y procesos de circulación de los libros pertenecientes al programa de promoción de lectura Libro al viento.</t>
  </si>
  <si>
    <t>Apoyar la gestión del IDARTES – Subdirección de las Artes- en las actividades operativas, logísticas y asistenciales, que respondan a las necesidades y dinámicas del campo artístico en sus ejes estratégicos transversales de fortalecimiento organizacional, participación y de enfoque poblacional. que propenda por el fortalecimiento y la gestión de la circulación, la cualificación, la formación y la divulgación de las artes en el Distrito Capital.</t>
  </si>
  <si>
    <t>Aunar esfuerzos entre el Instituto Distrital de las Artes y la Asociación Nacional de Salas Concertadas de Teatro de Bogotá en la articulación e impulso de acciones para el desarrollo del proyecto artístico cultural "XI Festival de Teatro de Bogotá - Revista Teatros" como una iniciativa que vincula actores públicos y privados.</t>
  </si>
  <si>
    <t>Aunar esfuerzos entre el Instituto Distrital de las Artes y la Corporación Colombiana de Teatro CCT, para articular e impulsar acciones para el desarrollo del proyecto “XXIV FESTIVAL DE MUJERES EN ESCENA POR LA PAZ” como una iniciativa que vincula actores públicos y
privados en la realización de proyectos artísticos y culturales.</t>
  </si>
  <si>
    <t>Modificación y  Adición 1 al Convenio de Asociación N°1175 de 2015 cuyo objeto es: "Aunar esfuerzos entre EL INSTITUTO DISTRITAL DE LAS ARTES - IDARTES - y Corporación Gaia Lúdica y Cultura entidad sin ánimo de lucro para desarrollar el proyecto denominado "Bogotá vive el Arte", como una iniciativa que permite vincular actores públicos y privados en torno al arte y la cultura".</t>
  </si>
  <si>
    <t>Apoyar la gestión del IDARTES en actividades asociadas a la circulación de artistas en el marco del  proyecto Performance Revelación, Segundo Festival Internacional NI CON EL PÉTALO DE UNA ROSA.</t>
  </si>
  <si>
    <t>PRESTAR SERVICIOS PROFESIONALES A IDARTES – DIRECCIÓN GENERAL Y LA SUBDIRECCIÓN DE LAS ARTES EN EL DESARROLLO, CONSOLIDACIÓN Y ARTICULACIÓN DE LOS PROYECTOS RELACIONADOS CON LAS POBLACIONES ÉTNICAS, GRUPOS ETARIOS Y PROYECTOS TERRITORIALES.</t>
  </si>
  <si>
    <t>Aunar esfuerzos entre El Instituto Distrital de las Artes - IDARTES y La Fundación Cultural Teatro Experimental de Fontibón - TEF para desarrollar el proyecto denominado "Cumbre Mundial Arte y Cultura para la Paz de Colombia 2015", como una iniciativa que permite vincular actores públicos y privados en torno al arte y la cultura.</t>
  </si>
  <si>
    <t>Subdirección de las Artes (Proyectos transversales)</t>
  </si>
  <si>
    <t xml:space="preserve"> Adicionar y prorrogar el contrato N° 235 de 2015 celebrado entre el Idartes y Gina Marcela Rivera Caicedo, cuyo objeto es “Prestar servicios profesionales como abogado al IDARTES - Subdirección de Equipamientos Culturales, en actividades relacionadas con el proyecto de inversión 783”</t>
  </si>
  <si>
    <t xml:space="preserve">Adicionar y prorrogar el contrato N° 168 de 2015 celebrado entre el Idartes y Diana Carolina Avella Rodriguez, cuyo objeto es “Prestar servicios de apoyo a la gestión a la Subdirección de Equipamientos Culturales, en actividades asociadas a la planeación, seguimiento a la programación artística y circulación definida para el Escenario Móvil” </t>
  </si>
  <si>
    <t>AMPARAR LA LEGALIZACIÓN DE GASTOS DEL MES DE DICIEMBRE DE LA VIGENCIA 2015, CORRESPONDIENTE A LA GESTIÓN Y OPERACIÓN DE LOS TEATROS MAYOR Y ESTUDIO-JULIO MARIO SANTO DOMINGO, CONFORME A LAS APROBACIONES REALIZADAS POR EL COMITÉ DIRECTIVO DEL CONVENIO DE ASOCIACIÓN No. 334 DE 2009.</t>
  </si>
  <si>
    <t>AMPARAR LA LEGALIZACIÓN DE GASTOS DEL MES DE NOVIEMBRE DE LA VIGENCIA 2015, CORRESPONDIENTE A LA GESTIÓN Y OPERACIÓN DE LOS TEATROS MAYOR Y ESTUDIO-JULIO MARIO SANTO DOMINGO, CONFORME A LAS APROBACIONES REALIZADAS POR EL COMITÉ DIRECTIVO DEL CONVENIO DE ASOCIACIÓN No. 334 DE 2009.</t>
  </si>
  <si>
    <t>AMPARAR LA LEGALIZACIÓN DE LOS RENDIMIENTOS FINANCIEROS DEL MES DE NOVIEMBRE  DE LA VIGENCIA 2015, CORRESPONDIENTES A LA GESTIÓN Y OPERACIÓN DE LOS TEATROS MAYOR Y ESTUDIO - JULIO MARIO SANTO DOMINGO, CONFORME A LAS APROBACIONES REALIZADAS POR EL COMITÉ DIRECTIVO DEL CONVENIO DE ASOCIACIÓN N° 334 DE 2009.</t>
  </si>
  <si>
    <t>REALIZAR LA COPRODUCCIÓN DEL EVENTO DENOMINADO “TEMPORADA DE “EL QUIJOTE” EN EL MARCO DE LA CELEBRACIÓN DE LOS 50 AÑOS DEL TEATRO LA CANDELARIA"  QUE SE LLEVARA A CABO DEL 18 AL 23 DE ABRIL DE 2016 PARA MONTAJE,  ENSAYOS Y PRESENTACION DE 10 FUNCIONES EN EL TEATRO MUNICIPAL JORGE ELIECER GAITAN.</t>
  </si>
  <si>
    <t>AMPARAR LA LEGALIZACIÓN DE GASTOS DEL MES DE OCTUBRE DE LA VIGENCIA 2015, CORRESPONDIENTE A LA GESTIÓN Y OPERACIÓN DE LOS TEATROS MAYOR Y ESTUDIO-JULIO MARIO SANTO DOMINGO, CONFORME A LAS APROBACIONES REALIZADAS POR EL COMITÉ DIRECTIVO DEL CONVENIO DE ASOCIACIÓN No. 334 DE 2009</t>
  </si>
  <si>
    <t>AMPARAR LA LEGALIZACIÓN DE LOS RENDIMIENTOS FINANCIEROS DEL MES DE OCTUBRE  DE LA VIGENCIA 2015, CORRESPONDIENTES A LA GESTIÓN Y OPERACIÓN DE LOS TEATROS MAYOR Y ESTUDIO - JULIO MARIO SANTO DOMINGO, CONFORME A LAS APROBACIONES REALIZADAS POR EL COMITÉ DIRECTIVO DEL CONVENIO DE ASOCIACIÓN N° 334 DE 2009.</t>
  </si>
  <si>
    <t>Apoyar a la Corporación Festival Iberoamericano de Teatro de Bogotá, para la realización de la preproducción de dos espectáculos internacionales que circularán en el Teatro Jorge Eliécer Gaitán en el marco de la XV versión del evento.</t>
  </si>
  <si>
    <t>AMPARAR LA LEGALIZACIÓN DE GASTOS DEL MES DE SEPTIEMBRE DE LA VIGENCIA 2015, CORRESPONDIENTE A LA GESTIÓN Y OPERACIÓN DE LOS TEATROS MAYOR Y ESTUDIO-JULIO MARIO SANTO DOMINGO, CONFORME A LAS APROBACIONES REALIZADAS POR EL COMITÉ DIRECTIVO DEL CONVENIO DE ASOCIACIÓN No. 334 DE 2009</t>
  </si>
  <si>
    <t xml:space="preserve">AMPARAR LA LEGALIZACIÓN DE LOS RENDIMIENTOS FINANCIEROS DEL MES DE SEPTIEMBRE  DE LA VIGENCIA 2015, CORRESPONDIENTES A LA GESTIÓN Y OPERACIÓN DE LOS TEATROS MAYOR Y ESTUDIO - JULIO MARIO SANTO DOMINGO, CONFORME A LAS APROBACIONES REALIZADAS POR EL COMITÉ DIRECTIVO DEL CONVENIO DE ASOCIACIÓN N° 334 DE 2009.
</t>
  </si>
  <si>
    <t>AMPARAR LA LEGALIZACIÓN DE LOS RENDIMIENTOS Y EXCEDENTES FINANCIEROS GENERADOS DURANTE LA VIGENCIA FISCAL 2014  CORRESPONDIENTES A LA GESTIÓN Y OPERACIÓN DE LOS TEATROS MAYOR Y ESTUDIO - JULIO MARIO SANTO DOMINGO, CONFORME A LAS APROBACIONES REALIZADAS POR EL COMITÉ DIRECTIVO DEL CONVENIO DE ASOCIACIÓN N° 334 DE 2009.</t>
  </si>
  <si>
    <t>Adición N° 4 al Convenio de Asociación N° 308 de 2015 cuyo objeto es 'Aunar esfuerzos entre el IDARTES y la Corporación Mini Ku Suto para desarrollar el proyecto denominado 'Programacion de eventos, muestras y festivales en los escenarios metropolitanos del IDARTES, el Escenario Móvil y los escenarios locales descentralizados', con el propósito de incentivar la fidelización de los públicos, la vinculación de nuevas audiencias y propendiendo por mejores niveles de apropiación de las artes vivas'.</t>
  </si>
  <si>
    <t>Amparar la legalización de gastos al mes de julio de la vigencia 2015, correspondientes a la gestión y operación de los Teatros Mayor y Estudio - Julio Mario Santo Domingo, conforme a las aprobaciones realizadas por el comité directivo del convenio de asociación No. 334 de 2009.</t>
  </si>
  <si>
    <t>Amparar la legalización de los rendimientos financieros del mes de julio de la vigencia 2015, correspondientes a la gestión y operación de los Teatros Mayor y Estudio - Julio Mario Santo Domingo, conforme a las aprobaciones realizadas por el comité directivo del convenio de asociación No. 334 de 2009.</t>
  </si>
  <si>
    <t>Amparar la legalización de gastos al mes de agosto de la vigencia 2015, correspondientes a la gestión y operación de los Teatros Mayor y Estudio - Julio Mario Santo Domingo, conforme a las aprobaciones realizadas por el comité directivo del convenio de asociación No. 334 de 2009.</t>
  </si>
  <si>
    <t>Amparar la legalización de los rendimientos financieros del mes de agosto de la vigencia 2015, correspondientes a la gestión y operación de los Teatros Mayor y Estudio - Julio Mario Santo Domingo, conforme a las aprobaciones realizadas por el comité directivo del convenio de asociación No. 334 de 2009.</t>
  </si>
  <si>
    <t>Amparar la legalización de los rendimientos financieros del mes de junio de la vigencia 2015, correspondientes a la gestión y operación de los Teatros Mayor y Estudio - Julio Mario Santo Domingo, conforme a las aprobaciones realizadas por el comité directivo del convenio de asociación No. 334 de 2009.</t>
  </si>
  <si>
    <t>Amparar la legalización de gastos al mes de junio de la vigencia 2015, correspondientes a la gestión y operación de los Teatros Mayor y Estudio - Julio Mario Santo Domingo, conforme a las aprobaciones realizadas por el comité directivo del convenio de asociación No. 334 de 2009.</t>
  </si>
  <si>
    <t>Amparar la legalización de los rendimientos financieros del período abril - mayo de la vigencia 2015, correspondientes a la gestión y operación de los Teatros Mayor y Estudio - Julio Mario Santo Domingo, conforme a las aprobaciones realizadas por el comité directivo del convenio de asociación No. 334 de 2009.</t>
  </si>
  <si>
    <t>Amparar la legalización de gastos al mes de mayo de la vigencia 2015, correspondientes a la gestión y operación de los Teatros Mayor y Estudio - Julio Mario Santo Domingo, conforme a las aprobaciones realizadas por el comité directivo del convenio de asociación No. 334 de 2009.</t>
  </si>
  <si>
    <t>Amparar la legalización de gastos al mes de abril de la vigencia 2015, correspondientes a la gestión y operación de los Teatros Mayor y Estudio - Julio Mario Santo Domingo, conforme a las aprobaciones realizadas por el comité directivo del convenio de asociación No. 334 de 2009.</t>
  </si>
  <si>
    <t>Amparar la legalización de los rendimientos financieros del período enero - marzo de la vigencia 2015, correspondientes a la gestión y operación de los Teatros Mayor y Estudio - Julio Mario Santo Domingo, conforme a las aprobaciones realizadas por el comité directivo del convenio de asociación No. 334 de 2009.</t>
  </si>
  <si>
    <t>Amparar la legalización de gastos al mes de marzo de la vigencia 2015, correspondientes a la gestión y operación de los Teatros Mayor y Estudio - Julio Mario Santo Domingo, conforme a las aprobaciones realizadas por el comité directivo del convenio de asociación No. 334 de 2009.</t>
  </si>
  <si>
    <t>Amparar la legalización de gastos al mes de febrero de la vigencia 2015, correspondientes a la gestión y operación de los Teatros Mayor y Estudio - Julio Mario Santo Domingo, conforme a las aprobaciones realizadas por el comité directivo del convenio de asociación No. 334 de 2009.</t>
  </si>
  <si>
    <t>Amparar la legalización de gastos al mes de enero de la vigencia 2015, correspondientes a la gestión y operación de los Teatros Mayor y Estudio - Julio Mario Santo Domingo, conforme a las aprobaciones realizadas por el comité directivo del convenio de asociación No. 334 de 2009.</t>
  </si>
  <si>
    <t>MODIFICACIÓN N°19 -TIPO ADICIÓN- EL CONVENIO DE ASOCIACIÓN N°334 DE 2009, SUSCRITO ENTRE LA SECRETARÍA DISTRITAL DE CULTURA, RECREACIÓN Y DEPORTE, EL INSTITUTO DISTRITAL DE LAS ARTES -IDARTES- Y LA FUNDACIÓN AMIGOS DEL TEATRO MAYOR.</t>
  </si>
  <si>
    <t>MODIFICACIÓN N° 18 -TIPO ADICIÓN- AL CONVENIO DE ASOCIACIÓN N° 334 DE 2009, SUSCRITO ENTRE LA SECRETARÍA DISTRITAL DE CULTURA, RECREACIÓN Y DEPORTE, EL INSTITUTO DISTRITAL DE LAS ARTES -IDARTES- Y LA FUNDACIÓN AMIGOS DEL TEATRO MAYOR.</t>
  </si>
  <si>
    <t>MODIFICACIÓN No. 17 QUE ADICIONA EL CONVENIO DE ASOCIACIÓN No. 000334 DE 2009, SUSCRITO ENTRE LA SECRETARÍA DISTRITAL DE CULTURA, RECREACIÓN Y DEPORTE, EL INSTITUTO DISTRITAL DE LAS ARTES - IDARTES Y LA FUNDACIÓN AMIGOS DEL TEATRO MAYOR.</t>
  </si>
  <si>
    <t>MODIFICACIÓN N° 20 -TIPO ADICIÓN- AL CONVENIO DE ASOCIACIÓN N°334 DE 2009, SUSCRITO ENTRE LA SECRETARÍA DISTRITAL DE CULTURA, RECREACIÓN Y DEPORTE, EL INSTITUTO DISTRITAL DE LAS ARTES -IDARTES- Y LA FUNDACIÓN AMIGOS DEL TEATRO MAYOR.</t>
  </si>
  <si>
    <t>Suministrar al INSTITUTO DISTRITAL DE LAS ARTES - IDARTES- los elementos escénicos propios de los teatros, así como la vestimenta teatral para el aforo del Teatro Jorge Eliécer Gaitán, el Teatro El Parque Nacional y Teatro al Aire Libre la Media Torta y un piso de linóleo de danza para el Teatro El Parque Nacional.</t>
  </si>
  <si>
    <t>26101400 72154300</t>
  </si>
  <si>
    <t>Prestar al INSTITUTO DISTRITAL DE LAS ARTES- Subdirección de Equipamientos Culturales el servicio de mantenimiento preventivo y correctivo del sistema motorizado de tramoya del Teatro al Aire Libre la Media Torta.</t>
  </si>
  <si>
    <t>Suministrar al INSTITUTO DISTRITAL DE LAS ARTES - IDARTES-  los elementos escénicos propios de los teatros, así como la vestimenta teatral para el aforo del Teatro Jorge Eliécer Gaitán, el Teatro El Parque Nacional y Teatro al Aire Libre la Media Torta y un piso de linóleo de danza para el Teatro El Parque Nacional.</t>
  </si>
  <si>
    <t>Adicionar el contrato de PRESTACION DE SERVICIOS Y DE ALQUILER DE EQUIPOS N°. 791  DE 2015 cuyo objeto es "Contratar la propuesta del diseño de los escenarios y la ejecución, montaje,  alquiler de equipo e insumos de  producción técnica, necesarios para la realización  de los festivales al Parque, actividades, eventos y producciones desarrolladas por el IDARTES y/o en las que este haga parte en la vigencia del año 2015”.</t>
  </si>
  <si>
    <t>CONTRATAR EL SUMINISTRO, INSTALACIÓN, MONTAJE Y PUESTA EN FUNCIONAMIENTO DE LOS ELEMENTOS PARA LA ACTUALIZACION DEL SISTEMA DE ILUMINACION ESCÉNICA DEL TEATRO JORGE ELIECER GAITAN.</t>
  </si>
  <si>
    <t>Prestar servicios profesionales al IDARTES- Subdirección de Equipamientos Culturales en las actividades asociadas a la revisión y verificación de la estructuración de soportes técnicos para el proyecto de las artes escénicas denominado”Jorge Eliécer Gaitán” establecido dentro del marco del convenio interadministrativo 199 de 2015.</t>
  </si>
  <si>
    <t>24112411
24112412
52161606</t>
  </si>
  <si>
    <t>SUMINISTRAR AL IDARTES -SUBDIRECCIÓN DE EQUIPAMIENTOS CULTURALES- MALETAS TIPO FLIGHTCASE PARA LAS CABEZAS MÓVILES DEL SISTEMA DE ILUMINACIÓN ESCÉNICA DEL TEATRO JORGE ELIÉCER GAITÁN.</t>
  </si>
  <si>
    <t>Adición N° 3 al Convenio de Asociación N° 308 de 2015 cuyo objeto es 'Aunar esfuerzos entre el IDARTES y la Corporación Mini Ku Suto para desarrollar el proyecto denominado 'Programacion de eventos, muestras y festivales en los escenarios metropolitanos del IDARTES, el Escenario Móvil y los escenarios locales descentralizados', con el propósito de incentivar la fidelización de los públicos, la vinculación de nuevas audiencias y propendiendo por mejores niveles de apropiación de las artes vivas'</t>
  </si>
  <si>
    <t>Prestar servicios de apoyo a la gestión al IDARTES - Subdirección de Equipamientos Culturales en actividades asociadas a la planeación, seguimiento a la programación artística y circulación definida para el Programa “Cultura en Común”.</t>
  </si>
  <si>
    <t>Prestar servicios profesionales a la Subdirección de Equipamientos Culturales en las gestiones requeridas para la ejecución de las actividades relacionadas con el Programa “Cultura en Común”.</t>
  </si>
  <si>
    <t>Prestar servicios de apoyo a la gestión al IDARTES - Subdirección de Equipamientos Culturales, en actividades de facilitación que se requieran para el desarrollo del Programa “Cultura en Común” en la Localidad de Usme.</t>
  </si>
  <si>
    <t>Prestar servicios de apoyo a la gestión al IDARTES- Subdirección de Equipamientos Culturales, en actividades de facilitación que se requieran para el desarrollo del Programa “Cultura en Común” en la Localidad de Ciudad Bolívar.</t>
  </si>
  <si>
    <t>Prestar servicios de apoyo a la gestión al IDARTES - Subdirección de Equipamientos Culturales en actividades de facilitación que se requieran para el desarrollo del Programa “Cultura en Común” en la Localidad de San Cristóbal.</t>
  </si>
  <si>
    <t>Prestar servicios de apoyo a la gestión al IDARTES - Subdirección de Equipamientos Culturales en actividades de facilitación que se requieran para el desarrollo del Programa “Cultura en Común” en la Localidad de Kennedy y Antonio Nariño.</t>
  </si>
  <si>
    <t>Prestar servicios de apoyo a la gestión al IDARTES - Subdirección de Equipamientos Culturales en actividades de facilitación que se requieran para el desarrollo del Programa “Cultura en Común” en la Localidad de Usaquén.</t>
  </si>
  <si>
    <t>Aunar esfuerzos entre el IDARTES y la Corporación Mini Ku Suto para desarrollar el proyecto denominado 'Programacion de eventos, muestras y festivales en los escenarios metropolitanos del IDARTES, el Escenario Móvil y los escenarios locales descentralizados', con el propósito de incentivar la fidelización de los públicos, la vinculación de nuevas audiencias y propendiendo por mejores niveles de apropiación de las artes vivas.</t>
  </si>
  <si>
    <t>Prestar servicios profesionales al IDARTES -  Subdirección de Equipamientos Culturales en actividades asociadas al desarrollo de los eventos a programar en los escenarios a cargo de la dependencia durante la vigencia 2015.</t>
  </si>
  <si>
    <t>Prestar los servicios profesionales al Instituto Distrital de las Artes- IDARTES para la elaboración, implementación y seguimiento de estrategias de comunicación para la divulgación y difusión de los diferentes eventos y programas que éste desarrolla, con los cuales se promueven las prácticas artísticas en el Distrito Capital, a través de los diferentes medios de comunicación.</t>
  </si>
  <si>
    <t>Prestar servicios de apoyo a la gestión al IDARTES - Subdirección de Equipamientos Culturales como auxiliar en las actividades de producción técnica requeridas para los eventos programados en los escenarios, acorde con los requerimientos de la dependencia.</t>
  </si>
  <si>
    <t>Prestar servicios profesionales al IDARTES – Subdirección de Equipamientos Culturales, en las actividades de mercadeo y alianzas para el fortalecimiento de las franjas de públicos asistentes a la oferta de programación artística de los escenarios a cargo de la dependencia.</t>
  </si>
  <si>
    <t>Prestar servicios profesionales al IDARTES - Subdirección de Equipamientos Culturales en las actividades asociadas a la preproducción y producción técnicas requeridas para los eventos programados en los escenarios, acorde con los requerimientos de la dependencia.</t>
  </si>
  <si>
    <t>Prestar servicios de apoyo a la gestión al IDARTES - Subdirección de Equipamientos Culturales en la estructuración, implementación y sistematización de instrumentos de control y caracterización de artistas, eventos y públicos del programa Cultura en Común.</t>
  </si>
  <si>
    <t>Prestar servicios de apoyo a la gestión al IDARTES - Subdirección de Equipamientos Culturales del IDARTES, en la gestión y ejecución de actividades relacionadas con la circulación y programación artística en los escenarios locales.</t>
  </si>
  <si>
    <t>Prestar servicios profesionales como abogado al IDARTES - Subdirección de Equipamientos Culturales, en actividades relacionadas con el proyecto de inversión 783.</t>
  </si>
  <si>
    <t>Prestar sus servicios de apoyo a la gestión al IDARTES - Subdirección de Equipamientos Culturales, en las actividades que se requieran para el desarrollo de la programación artística en la Media Torta.</t>
  </si>
  <si>
    <t>Prestar servicios de apoyo a la gestión al IDARTES - Subdirección de Equipamientos, en actividades técnicas y operativas requeridas para la producción técnica y logística de los eventos que se realicen en La Media Torta o donde la dependencia lo requiera.</t>
  </si>
  <si>
    <t>Prestar servicios de apoyo a la gestión al IDARTES - Subdirección de Equipamientos Culturales, en actividades técnicas como operador del sistema de sonido en las actividades de producción técnica de los eventos que se realicen en la Media Torta o donde la dependencia lo requiera.</t>
  </si>
  <si>
    <t>Prestar servicios de apoyo a la gestión al IDARTES - Subdirección de Equipamientos Culturales, como auxiliar de tarima en las actividades de producción técnica y logística de los eventos que se realicen en la Media Torta o donde la dependencia lo requiera.</t>
  </si>
  <si>
    <t>Prestar servicios de apoyo a la gestión al IDARTES - Subdirección de Equipamientos Culturales, en las actividades operativas requeridas como parte de la producción técnica y logística de los eventos que se realicen en El Teatro El Parque o donde la dependencia lo requiera.</t>
  </si>
  <si>
    <t>Prestar servicios de apoyo a la gestión al IDARTES - Subdirección de Equipamientos, en actividades técnicas como operador de luces y auxiliar de tarima en las actividades de producción técnica y logística de los eventos que se realicen en el Teatro El Parque o donde la dependencia lo requiera.</t>
  </si>
  <si>
    <t>Prestar sus servicio de apoyo a la gestión a la Subdirección de Equipamientos Culturales, en actividades asociadas a la planeación, seguimiento a la programación artística y circulación definida para el Escenario Móvil.</t>
  </si>
  <si>
    <t>Prestar servicios de apoyo a la gestión al IDARTES - Subdirección de Equipamientos Culturales, en actividades técnicas como operador del sistema de sonido en las actividades de producción técnica de los eventos que se realicen en el Escenario Móvil o donde la dependencia lo requiera.</t>
  </si>
  <si>
    <t>Prestar servicios de apoyo a la gestión al IDARTES- Subdirección de Equipamientos Culturales, como auxiliar de tarima en las actividades de producción técnica y logística de los eventos que se realicen en el Escenario Móvil o donde la dependencia lo requiera.</t>
  </si>
  <si>
    <t>Adición N 1 al contrato de prestación de servicios N° 551 de 2015 cuyo objeto es  "Prestar los servicios de alojamiento y alimentación de los jurados, artistas, directores y/o invitados que sean convocados para participar en los festivales al parque,  eventos y actividades  programadas, fomentadas y/o producidas por el IDARTES que se desarrollaran  en los diferentes escenarios y localidades del Distrito Capital".</t>
  </si>
  <si>
    <t>Adición N 1 al contrato de prestación de servicios  N° 637 de 2015 cuyo objeto es " Prestar los servicios de atención médica y primeros auxilios para el desarrollo de los festivales al parque, eventos y actividades de carácter público programadas producidas por el IDARTES o en los que este haga parte".</t>
  </si>
  <si>
    <t>Adición N 1 al contrato de prestación de servicios de operadores logísticos N° 641 de  2015 cuyo objeto es "Prestación de servicios de operadores logísticos para el desarrollo de los festivales al parque, eventos y actividades de carácter público programadas y/o producidas por el IDARTES o en los que este haga parte".</t>
  </si>
  <si>
    <t>Adición N 1 al contrato de PRESTACION DE SERVICIOS DE ALQUILER  N° 574 DE 2015 cuyo objeto es "Contratar la prestación de servicios de alquiler de plantas eléctricas y torres de iluminación perimetral necesarias para la realización de los festivales al parque, actividades, eventos desarrollados por el IDARTES y/o en los que haga parte que se desarrollaran  en los diferentes escenarios  del Distrito Capital".</t>
  </si>
  <si>
    <t>Adicionar el contrato de prestación de servicios de alquiler N° 503 DE 2014 cuyo objeto es  Contratar la Prestación de Servicios de Alquiler de Cabinas Sanitarias Portátiles como parte de la logística requerida en el desarrollo de los eventos y/o actividades programadas y/o producidas por el IDARTES o en los que esta entidad haga parte.</t>
  </si>
  <si>
    <t>Autorizar al IDARTES la ejecución y comunicación pública de las obras musicales, literarias, teatrales, audiovisuales y de la danza, de autores y compositores asociados nacionales y de los extranjeros en virtud de los derechos patrimoniales de autor de sus afiliados en Colombia y a través de los contratos de representación recíproca, en las utilizaciones de los repertorios que el Instituto, realice en los eventos, festivales y actividades desarrolladas.</t>
  </si>
  <si>
    <t>Autorizar al IDARTES la comunicación pública de los fonogramas e interpretaciones de los repertorios que representa, en los eventos y actividades desarrolladas y/o producidas por el IDARTES.</t>
  </si>
  <si>
    <t>Adicionar al contrato N° 689 de 2015 cuyo objeto es 'Prestar servicios de apoyo logístico de protocolo para los eventos y actividades programados en los escenarios y equipamientos a cargo de la Subdirección de Equipamientos Culturales del IDARTES'.</t>
  </si>
  <si>
    <t>Prestar servicios de apoyo logístico de protocolo para los eventos y actividades programados en los escenarios y equipamientos a cargo de la Subdirección de Equipamientos Culturales del IDARTES.</t>
  </si>
  <si>
    <t>Prestar los servicios de alimentación e hidratación para todo el personal que hace parte de los festivales al parque, las actividades y eventos programados y/o producidos por el IDARTES o en los que haga parte, que se desarrollan en los diferentes escenarios y localidades del Distrito Capital incluído el servicio de catering para los eventos en los que se requiera.</t>
  </si>
  <si>
    <t>Aunar esfuerzos entre el IDARTES y la Corporación Mini Ku Suto para desarrollar el proyecto denominado 'Programación de eventos, muestras y festivales en los escenarios metropolitanos del IDARTES, el Escenario Móvil y los escenarios locales descentralizados', con el propósito de incentivar la fidelización de los públicos, la vinculación de nuevas audiencias y propendiendo por mejores niveles de apropiación de las artes vivas.</t>
  </si>
  <si>
    <t>Adición N° 1 al Convenio de Asociación N° 308 de 2015 cuyo objeto es 'Aunar esfuerzos entre el IDARTES y la Corporación Mini Ku Suto para desarrollar el proyecto denominado 'Programacion de eventos, muestras y festivales en los escenarios metropolitanos del IDARTES, el Escenario Móvil y los escenarios locales descentralizados', con el propósito de incentivar la fidelización de los públicos, la vinculación de nuevas audiencias y propendiendo por mejores niveles de apropiación de las artes vivas'.</t>
  </si>
  <si>
    <t>Aunar esfuerzos técnicos, financieros, administrativos y humanos entre el Observatorio Astronómico Nacional y el Planetario de Bogotá para desarrollar las actividades colaborativas y de asesoría en temáticas científicas, académicas, pedagógicas y culturales que se encuentran relacionadas con la temática de astronomía y ciencias del espacio.</t>
  </si>
  <si>
    <t>82101502
82101505</t>
  </si>
  <si>
    <t>Prestar el servicio especializado de impresión al IDARTES - Subdirección de Equipamientos Culturales, del material didáctico de carácter astronómico, para el desarrollo de actividades pedagógicas y científicas requeridas para las actividades del Planetario de Bogotá, incluido el requerido de esta misma naturaleza en el marco del Convenio Interadministrativo No.2166 de 2015, suscrito con la Secretaría de Educación Distrital y la entidad.</t>
  </si>
  <si>
    <t xml:space="preserve">Adición N1 a la aceptación de oferta proceso de minima cuantia- Idartes-IP-MIC-001-2015 cuyo objeto es:  Contratar la prestación de servicios de alquiler de carpas, mesas, sillas para los festivales al parque, eventos y/o actividades programadas y/o producidas por el Idartes o en los que este haga parte que se desarrollaran en los diferentes escenarios y localidades del Distrito Capital.
</t>
  </si>
  <si>
    <t xml:space="preserve"> Adición N 1 al contrato de PRESTACION DE SERVICIOS DE ALQUILER N°:574 DE 2015 cuyo objeto es "Contratar la prestación de servicios de alquiler de plantas eléctricas y torres de iluminación perimetral necesarias para la realización de los festivales al parque, actividades, eventos desarrollados por el IDARTES y/o en las que haga parte que se desarrollaran en los diferentes escenarios  del Distrito Capital</t>
  </si>
  <si>
    <t>Adicionar el Contrato de prestación de servicios N° 602 de 2015, cuyo objeto es: Prestar servicios de apoyo a la gestión al IDARTES - Subdirección de Equipamientos Culturales, para la definición, actualización, seguimiento y evaluación del Plan Pedagógico - programas y proyectos del Planetario de Bogotá, de acuerdo con los lineamientos de política pública establecidos por la entidad.</t>
  </si>
  <si>
    <t>Adicionar el Contrato de prestación de servicios N° 536 de 2015, cuyo objeto es: Prestar servicios profesionales al IDARTES - Subdirección de Equipamientos Culturales, para el desarrollo, fortalecimiento y seguimiento del programa pedagógico que incluye actividades experimentales, observacionales, artísticas y culturales de carácter divulgativo en astronomía y sus ciencias afines, que se adelanten dentro y fuera del Planetario de Bogotá, y sean dirigidas a niños y niñas.</t>
  </si>
  <si>
    <t>Adicionar el Contrato de prestación de servicios N° 606 de 2015, cuyo objeto es: Prestar servicios profesionales al IDARTES - Subdirección de Equipamientos Culturales, en la ejecución e implementación de actividades pedagógicas orientadas al pensamiento científico y acercamiento de las ciencias dentro y fuera del Planetario de Bogotá.</t>
  </si>
  <si>
    <t>Adicionar el Contrato de prestación de servicios N° 630 de 2015, cuyo objeto es: Prestar servicios profesionales al IDARTES - Subdirección de Equipamientos Culturales, para el desarrollo, fortalecimiento y seguimiento del programa pedagógico que incluye actividades experimentales, divulgativas y de capacitación de astronomía, astronáutica y sus ciencias afines, dirigidas a jóvenes y adultos que se adelanten dentro y fuera del Planetario de Bogotá.</t>
  </si>
  <si>
    <t>Adicionar el Contrato de prestación de servicios N° 616 de 2015, cuyo objeto es: Prestar servicios profesionales al IDARTES - Subdirección de Equipamientos Culturales, en las actividades asociadas a la consolidación de una línea de acción formativa en astronomía dirigida a jóvenes y adultos dentro y fuera del Planetario de Bogotá.</t>
  </si>
  <si>
    <t>Adicionar el Contrato de prestación de servicios N° 605 de 2015, cuyo objeto es: Prestar servicios de apoyo a la gestión a la Subdirección de Equipamientos Culturales, para el desarrollo, seguimiento y fortalecimiento a las actividades pedagógicas, experimentales, divulgativas de astronomía y sus ciencias afines, orientadas especialmente a la rama de la tecnología, dentro y fuera del Planetario de Bogotá.</t>
  </si>
  <si>
    <t>Prestar servicios profesionales al IDARTES - Subdirección de Equipamientos Culturales, en la gestión, revisión y evaluación de actividades a desarrollar en los Centros de interés, dentro del marco del Convenio Interadministrativo No. 2166 de 2015, celebrado con la Secretaria de Educación Distrital.</t>
  </si>
  <si>
    <t>Prestar servicios profesionales al IDARTES - Subdirección de Equipamientos Culturales, para el desarrollo del programa educativo que incluye actividades experimentales, observacionales y divulgativas de astronomía y sus ciencias afines, necesarios para la realización de los Centros de Interés dirigido a niños, niñas y jóvenes, dentro del marco del Convenio Interadministrativo No. 2166 de 2015, celebrado con la Secretaria de Educación Distrital.</t>
  </si>
  <si>
    <t>Prestar servicios de apoyo a la gestión al IDARTES - Subdirección de Equipamientos Culturales, para el desarrollo de las actividades en los Centros de Interés en astronomía, cultura y saberes ancestrales, orientado a los niñas y niñas de edad preescolar, dentro del marco del Convenio Interadministrativo No. 2166 de 2015, celebrado con la Secretaria de Educación Distrital.</t>
  </si>
  <si>
    <t>Prestar servicios de apoyo a la gestión al IDARTES - Subdirección de Equipamientos Culturales, en la atención, orientación y servicio del público asistente a las actividades pedagógicas, científicas y culturales que se realicen dentro y fuera del Planetario de Bogotá incluido el programa Planetario en Movimiento, dentro del marco del Convenio Interadministrativo No. 2166 de 2015, celebrado con la Secretaria de Educación Distrital.</t>
  </si>
  <si>
    <t>Prestar servicios de apoyo a la gestión al IDARTES en las actividades asociadas a la circulación de actos artísticos del mundo del clown, en el marco de las obligaciones contraídas por el IDARTES mediante Convenio Interadministrativo de Cooperación celebrado con la Secretaría de Hacienda Distrital – Dirección de Impuestos de Bogotá No. 150237-0-2015.</t>
  </si>
  <si>
    <t>Prestar servicios de apoyo a la gestión al IDARTES en las actividades asociadas a la realización de la circulación de la obra de títeres para niños y niñas, en el marco de las obligaciones contraídas por el IDARTES mediante Convenio Interadministrativo de Cooperación celebrado con la Secretaría de Hacienda Distrital – Dirección de Impuestos de Bogotá No. 150237-0-2015.</t>
  </si>
  <si>
    <t>Prestar servicios de apoyo a la gestión al IDARTES - Subdirección de Equipamientos Culturales para la circulación del Show sinfonía urbana y arte vivo, en el marco de las obligaciones contraídas por el IDARTES mediante Convenio Interadministrativo de Cooperación celebrado con la Secretaría de Hacienda Distrital – Dirección de Impuestos de Bogotá No. 150237-0-2015.</t>
  </si>
  <si>
    <t>Prestar servicios de apoyo a la gestión al IDARTES en las actividades asociadas a las obligaciones contraídas mediante Convenio Interadministrativo de Cooperación celebrado con la Secretaría de Hacienda Distrital – Dirección de Impuestos de Bogotá No. 150237-0-2015.</t>
  </si>
  <si>
    <t>Prestar servicios de apoyo a la gestión al IDARTES - Subdirección de Equipamientos Culturales, para la circulación del Show sinfonía urbana adaptada y arte vivo en las actividades asociadas a las obligaciones contraídas mediante Convenio Interadministrativo de Cooperación No. 140329-0-2014, celebrado con la Secretaría de Hacienda Distrital – Dirección de Impuestos de Bogotá - DIB.</t>
  </si>
  <si>
    <t>Prestar servicios al IDARTES - -  para la ejecución de trabajo artístico representado en realizar y garantizar la circulación del perfomance Pintura graffiti y DJSet y MC Hip-Hop, en el marco de las actividades asociadas a las obligaciones contraídas mediante convenio interadministrativo de cooperación No. 140329-0-2014, celebrado con la Secretaría de Hacienda Distrital – Dirección de Impuestos de Bogotá - DIB.</t>
  </si>
  <si>
    <t>Prestar servicios al IDARTES en la definición del proyecto del material didáctico de carácter astronómico e impresión digital del mismo, según lo requerido para el desarrollo de las actividades pedagógicas y científicas a realizarse dentro del marco del Convenio Interadministrativo de cofinanciación No.L16-058-2014.</t>
  </si>
  <si>
    <t>Prestar servicios de apoyo a la gestión al IDARTES - Subdirección de Equipamientos Culturales para el desarrollo y seguimiento del Plan Pedagógico - programas y proyectos del Planetario de Bogotá, necesarios para la realización de las expediciones pedagógicas en el marco del convenio interadministrativo de cofinanciación No.L16-058-2014.</t>
  </si>
  <si>
    <t>Prestar servicios profesionales al IDARTES - Subdirección de Equipamientos Culturales, para el desarrollo del programa educativo que incluye actividades experimentales, observacionales y divulgativas de astronomía y sus ciencias afines, necesarios para la realización de las expediciones pedagógicas dirigido a niños y niñas, en el marco del Convenio Interadministrativo de Cofinanciación No.L16-058-2014.</t>
  </si>
  <si>
    <t>Prestar servicios profesionales al IDARTES - Subdirección de Equipamientos Culturales, para el desarrollo del programa educativo que incluye actividades experimentales, observacionales, artísticas y culturales de carácter divulgativo en astronomía y sus ciencias afines, necesarios para la realización de las expediciones pedagógicas dirigido a niños y niñas, en el marco del Convenio Interadministrativo de Cofinanciación No.L16-058-2014.</t>
  </si>
  <si>
    <t>Prestar servicios profesionales al IDARTES - Subdirección de Equipamientos Culturales, para el desarrollo del programa educativo que incluye actividades experimentales, observacionales y divulgativas de astronomía y sus ciencias afines, necesarios para la realización de las expediciones pedagógicas dirigido a jóvenes, dentro del marco del Convenio Interadministrativo de Cofinanciación No.L16-058-2014.</t>
  </si>
  <si>
    <t>Prestar servicios de apoyo a la gestión al IDARTES - Subdirección de Equipamientos Culturales, en el seguimiento, retroalimentación y fortalecimiento de las actividades programadas en el Museo del Espacio del Planetario de Bogotá, dentro del marco de las visitas establecidas en el Convenio Interadministrativo de Cofinanciación No.L16-058-2014.</t>
  </si>
  <si>
    <t>Prestar servicios de apoyo a la gestión al IDARTES - Subdirección de Equipamientos Culturales, en las actividades operativas y logísticas en los diferentes espacios del Planetario de Bogotá, requeridas para la atención a la comunidad educativa de la Localidad de Puente Aranda, dentro del marco del Convenio Interadministrativo de Cofinanciación No.L16-058-2014.</t>
  </si>
  <si>
    <t>Prestar servicios de apoyo a la gestión al IDARTES - Subdirección de Equipamientos Culturales, en las actividades operativas y logísticas durante los recorridos de la comunidad educativa de la Localidad de Puente Aranda, por el Museo del espacio del Planetario de Bogotá, dentro del marco de las visitas establecidas en el convenio interadministrativo de cofinanciación No.L16-058-2014.</t>
  </si>
  <si>
    <t>Prestar servicios de apoyo a la gestión al IDARTES - Subdirección de Equipamientos Culturales, en la atención, orientación y servicio de la comunidad educativa de la Localidad de Puente Aranda, asistente a las actividades pedagógicas y científicas y realizadas en el Planetario de Bogotá, dentro del marco de las visitas establecidas en el Convenio Interadministrativo de Cofinanciación No.L16-058-2014.</t>
  </si>
  <si>
    <t>Prestar los servicios de apoyo a la gestión al IDARTES - Subdirección de Equipamientos Culturales, en lo relacionado con los procesos administrativos y operativos para la entrega y control de los materiales y/o elementos de apoyo requeridos para el desarrollo de las actividades pedagógicas, y científicas dentro del marco del Convenio Interadministrativo de Cofinanciación No.L16-058-2014.</t>
  </si>
  <si>
    <t>Prestar servicios de apoyo a la gestión al IDARTES - Subdirección de Equipamientos Culturales, en lo relacionado con las actividades operativas y técnicas requeridas para el desarrollo de las actividades pedagógicas, y científicas dentro del marco del Convenio Interadministrativo de cofinanciación No.L16-058-2014.</t>
  </si>
  <si>
    <t xml:space="preserve"> Adición N 1 al contrato de PRESTACION DE SERVICIOS DE ALQUILER N°:574 DE 2015 cuyo objeto es " Contratar la prestación de servicios de alquiler de plantas eléctricas y torres de iluminación perimetral necesarias para la realización de los festivales al parque, actividades, eventos desarrollados por el IDARTES y/o en las que haga parte que se desarrollaran en los diferentes escenarios  del Distrito Capital</t>
  </si>
  <si>
    <t>72151603 60131515 43201533</t>
  </si>
  <si>
    <t>Adición N 1 al contrato de prestación de servicios de alquiler de backline N° 712 de 2015 cuyo objeto es " Contratar la prestación de servicios de alquiler de Backline necesarios para la realización de los festivales al parque, actividades, eventos  desarrollado por el IDARTES y/o en los que haga parte que se desarrollan en los diferentes escenarios y localidades del distrito
capital, durante la vigencia de 2015"</t>
  </si>
  <si>
    <t>Adición N 1 al contrato de prestación de servicios de operadores logísticos N 641 de 2015 cuyo objeto es "Prestación de servicios de operadores logísticos para el desarrollo de los festivales al parque, eventos y actividades de carácter público programadas y/o producidas por el IDARTES o en los que este haga parte"</t>
  </si>
  <si>
    <t>Adquirir a titulo de compra lámparas de proyección para el proyector del domo inflable adquirido por el IDARTES con destino al Planetario de Bogotá.</t>
  </si>
  <si>
    <t>Prestar servicios de trabajos artísticos al IDARTES para la adecuación de espacios destinados a desarrollar actividades enfocados a Primera Infancia en el Planetario de Bogotá.</t>
  </si>
  <si>
    <t>1 mes</t>
  </si>
  <si>
    <t>Realizar el pago al contrato de coproducción N° 1165 de 2015, cuyo objeto es "Realizar la coproducción del evento denominado "Te quiero hasta la Luna" a realizarse en el Domo, con fechas y horarios programados por el IDARTES en el Planetario de Bogotá".</t>
  </si>
  <si>
    <t>Adicionar el Contrato de Prestación de servicios de apoyo a la gestión No. 602 de 2015, cuyo objeto es: Prestar servicios de apoyo a la gestión al IDARTES - Subdirección de Equipamientos Culturales, para la definición, actualización, seguimiento y evaluación del Plan Pedagógico - programas y proyectos del Planetario de Bogotá, de acuerdo con los lineamientos de política pública establecidos por la entidad.</t>
  </si>
  <si>
    <t>Adicionar el Contrato de Prestación de servicios de apoyo a la gestión No. 099 de 2015, cuyo objeto es: Prestar servicios de apoyo a la gestión al IDARTES - Subdirección de Equipamientos Culturales en los procesos administrativos, contractuales, financieros, de planeación y seguimiento en el Planetario de Bogotá.</t>
  </si>
  <si>
    <t>Adicionar el Contrato de Prestación de servicios de apoyo a la gestión No. 095 de 2015, cuyo objeto es: Prestar servicios de apoyo a la gestión al IDARTES – Subdirección de Equipamientos Culturales, en la planeación, desarrollo y seguimiento del programa pedagógico que incluye actividades experimentales, divulgativas y de actualización de astronomía y sus ciencias afines, dirigidas a población en condición de discapacidad, que se adelanten dentro y fuera del Planetario de Bogotá.</t>
  </si>
  <si>
    <t>Adicionar el Contrato de Prestación de servicios de apoyo a la gestión No. 096 de 2015, cuyo objeto es: Prestar servicios de apoyo a la gestión al IDARTES – Subdirección de Equipamientos Culturales, en las actividades operativas y logísticas durante los recorridos del publico general, comunidad educativa y grupos, por el Museo del Espacio del Planetario de Bogotá, durante los fines de semana.</t>
  </si>
  <si>
    <t>Adicionar el Contrato de Prestación de servicios de apoyo a la gestión No. 097 de 2015, cuyo objeto es: Prestar servicios de apoyo a la gestión al IDARTES – Subdirección de Equipamientos Culturales, en las actividades operativas y logísticas durante los recorridos del publico general, comunidad educativa y grupos, por el Museo del Espacio del Planetario de Bogotá, durante los fines de semana.</t>
  </si>
  <si>
    <t>Adicionar el Contrato de Prestación de servicios de apoyo a la gestión No. 103 de 2015, cuyo objeto es: Prestar servicios de apoyo a la gestión al IDARTES - Subdirección de Equipamientos Culturales, en las actividades administrativas y logísticas requeridas para la asistencia de la comunidad educativa y grupos generales a los diferentes espacios del Planetario de Bogotá.</t>
  </si>
  <si>
    <t>Adicionar el Contrato de Prestación de servicios de apoyo a la gestión No. 114 de 2015, cuyo objeto es: Prestar servicios de apoyo a la gestión al IDARTES - Subdirección de Equipamientos Culturales, en lo relacionado con las actividades operativas requeridas para los mantenimientos preventivos y correctivos a los equipos audiovisuales, redes eléctricas e iluminación del Planetario de Bogotá.</t>
  </si>
  <si>
    <t>Adicionar el Contrato de Prestación de servicios de apoyo a la gestión No. 118 de 2015, cuyo objeto es: Prestar servicios de apoyo a la gestión al IDARTES – Subdirección de Equipamientos Culturales, en las actividades operativas y logísticas durante los recorridos del publico general, comunidad educativa y grupos, por el Museo del Espacio del Planetario de Bogotá, durante los fines de semana.</t>
  </si>
  <si>
    <t>Adicionar el Contrato de Prestación de servicios de apoyo a la gestión No. 158 de 2015, cuyo objeto es: Prestar servicios de apoyo a la gestión al IDARTES - Subdirección de Equipamientos Culturales, en la atención, orientación y servicio del público asistente a las actividades pedagógicas, científicas y culturales realizadas en el Planetario de Bogotá.</t>
  </si>
  <si>
    <t>Adicionar el Contrato de Prestación de servicios de apoyo a la gestión No. 520 de 2015, cuyo objeto es: Prestar servicios de apoyo a la gestión al IDARTES - Subdirección de Equipamientos Culturales, en los trámites asociados a la planeación, desarrollo y seguimiento de las actividades operativas y logísticas requeridas para la atención a la comunidad visitante a los diferentes espacios del Planetario de Bogotá.</t>
  </si>
  <si>
    <t>Adicionar el Contrato de Prestación de servicios Profesionales No. 536 de 2015, cuyo objeto es: Prestar servicios profesionales al IDARTES - Subdirección de Equipamientos Culturales, para el desarrollo, fortalecimiento y seguimiento del programa pedagógico que incluye actividades experimentales, observacionales, artísticas y culturales de carácter divulgativo en astronomía y sus ciencias afines, que se adelanten dentro y fuera del Planetario de Bogotá, y sean dirigidas a niños y niñas.</t>
  </si>
  <si>
    <t>Adicionar el Contrato de Prestación de servicios de apoyo a la gestión No. 542 de 2015, cuyo objeto es: Prestar servicios de apoyo a la gestión al IDARTES - Subdirección de Equipamientos Culturales, en las actividades operativas y logísticas durante los recorridos del público general, comunidad educativa y grupos, por el Museo del Espacio del Planetario de Bogotá.</t>
  </si>
  <si>
    <t>Adicionar el Contrato de Prestación de servicios de apoyo a la gestión No. 553 de 2015, cuyo objeto es: Prestar servicios de apoyo a la gestión al IDARTES - Subdirección de Equipamientos Culturales, en el seguimiento, retroalimentación y fortalecimiento de las actividades programadas en el Museo del Espacio del Planetario de Bogotá.</t>
  </si>
  <si>
    <t>Adicionar el Contrato de Prestación de servicios de apoyo a la gestión No. 556 de 2015, cuyo objeto es: Prestar servicios de apoyo a la gestión al IDARTES - Subdirección de Equipamientos Culturales, en las actividades operativas y logísticas durante los recorridos del público general, comunidad educativa y grupos, por el Museo del Espacio del Planetario de Bogotá.</t>
  </si>
  <si>
    <t>Adicionar el Contrato de Prestación de servicios de apoyo a la gestión No. 557 de 2015, cuyo objeto es:  Prestar servicios de apoyo a la gestión al IDARTES – Subdirección de Equipamientos Culturales, en la atención, orientación y servicio del publico asistente a las actividades pedagógicas, científicas y culturales realizadas en el Planetario de Bogotá.</t>
  </si>
  <si>
    <t>Adicionar el Contrato de Prestación de servicios de apoyo a la gestión No. 569 de 2015, cuyo objeto es: Prestar servicios de apoyo a la gestión al IDARTES - Subdirección de Equipamientos Culturales, en las actividades operativas y logísticas durante los recorridos del público general, comunidad educativa y grupos, por el Museo del Espacio del Planetario de Bogotá.</t>
  </si>
  <si>
    <t>Adicionar el Contrato de Prestación de servicios de apoyo a la gestión No. 570 de 2015, cuyo objeto es: Prestar servicios de apoyo a la gestión al IDARTES - Subdirección de Equipamientos Culturales, en las actividades operativas y logísticas durante los recorridos del público general, comunidad educativa y grupos, por el Museo del Espacio del Planetario de Bogotá.</t>
  </si>
  <si>
    <t>Adicionar el Contrato de Prestación de servicios de apoyo a la gestión No. 588 de 2015, cuyo objeto es: Prestar servicios de apoyo a la gestión al IDARTES - Subdirección de Equipamientos Culturales, en las actividades operativas y logísticas requeridas para el desarrollo de los eventos propios y privados, realizados en los diferentes espacios  dentro y fuera de Planetario de Bogotá, y apoyar en el seguimiento y aplicación del plan de emergencias del escenario.</t>
  </si>
  <si>
    <t>Adicionar el Contrato de Prestación de servicios de apoyo a la gestión No. 600 de 2015, cuyo objeto es: Prestar servicios de apoyo a la gestión al IDARTES – Subdirección de Equipamientos Culturales, en la atención, orientación y servicio del publico asistente a las actividades pedagógicas, científicas y culturales realizadas en el Planetario de Bogotá.</t>
  </si>
  <si>
    <t>Adicionar el Contrato de Prestación de servicios de apoyo a la gestión No. 607 de 2015, cuyo objeto es: Prestar servicios de apoyo a la gestión al IDARTES - Subdirección de Equipamientos Culturales, en los trámites asociados a las actividades operativas y asistenciales relacionadas con la catalogación, clasificación, análisis, divulgación y acceso a los usuarios, de la información del material bibliográfico y visual de la Astroteca del Planetario de Bogotá.</t>
  </si>
  <si>
    <t>Adicionar el Contrato de Prestación de servicios de apoyo a la gestión No. 618 de 2015, cuyo objeto es:  Prestar servicios de apoyo a la gestión al IDARTES - Subdirección de Equipamientos Culturales, en las actividades administrativas y operativas requeridas para la atención presencial, virtual y telefónica dirigida al público interesado en las actividades y/o servicios del Planetario de Bogotá.</t>
  </si>
  <si>
    <t>Adicionar el Contrato de Prestación de servicios de apoyo a la gestión No. 743 de 2015, cuyo objeto es: Prestar servicios de apoyo a la gestión al IDARTES – Subdirección de Equipamientos Culturales, en la atención, orientación y servicio del publico asistente a las actividades pedagógicas, científicas y culturales realizadas en el Planetario de Bogotá.</t>
  </si>
  <si>
    <t>Prestar servicios de apoyo a la gestión al IDARTES - Subdirección de Equipamientos Culturales, en los trámites asociados a la planeación, desarrollo y seguimiento de las actividades operativas y logísticas requeridas para la atención a la comunidad visitante a los diferentes espacios del Planetario de Bogotá.</t>
  </si>
  <si>
    <t>Prestar servicios profesionales al IDARTES - Subdirección de Equipamientos Culturales, en los trámites asociados a la planeación, desarrollo y seguimiento general del proyecto Sensoroteca Astronómica.</t>
  </si>
  <si>
    <t>Prestar servicios de apoyo a la gestión al IDARTES – Subdirección de Equipamientos Culturales, en la atención, orientación y servicio del publico asistente a las actividades pedagógicas, científicas y culturales realizadas en el Planetario de Bogotá.</t>
  </si>
  <si>
    <t>Prestar servicios de apoyo a la gestión al IDARTES - Subdirección de Equipamientos Culturales, en las actividades administrativas y operativas requeridas para la atención presencial, virtual y telefónica dirigida al público interesado en las actividades y/o servicios del Planetario de Bogotá.</t>
  </si>
  <si>
    <t>Prestar servicios de apoyo a la gestión al IDARTES - Subdirección de Equipamientos Culturales, en lo relacionado con las actividades operativas y técnicas requeridas para el desarrollo de las experiencias pedagógicas, científicas o culturales que se realizan en los diferentes espacios del Planetario de Bogotá.</t>
  </si>
  <si>
    <t>Prestar servicios profesionales al IDARTES - Subdirección de Equipamientos Culturales, en las actividades asociadas a la consolidación de una línea de acción formativa en astronomía dirigida a jóvenes y adultos dentro y fuera del Planetario de Bogotá.</t>
  </si>
  <si>
    <t>Prestar servicios profesionales al IDARTES - Subdirección de Equipamientos Culturales, para el desarrollo, fortalecimiento y seguimiento del programa pedagógico que incluye actividades experimentales, divulgativas y de capacitación de astronomía, astronáutica y sus ciencias afines, dirigidas a jóvenes y adultos que se adelanten dentro y fuera del Planetario de Bogotá.</t>
  </si>
  <si>
    <t>Prestar servicios profesionales al IDARTES - Subdirección de Equipamientos Culturales, en la ejecución e implementación de actividades pedagógicas orientadas al pensamiento científico y acercamiento de las ciencias dentro y fuera del Planetario de Bogotá.</t>
  </si>
  <si>
    <t>Prestar servicios de apoyo a la gestión a la Subdirección de Equipamientos Culturales, para el desarrollo, seguimiento y fortalecimiento a las actividades pedagógicas, experimentales, divulgativas de astronomía y sus ciencias afines, orientadas especialmente a la rama de la tecnología, dentro y fuera del Planetario de Bogotá.</t>
  </si>
  <si>
    <t>Prestar servicios de apoyo a la gestión al IDARTES - Subdirección de Equipamientos Culturales, en el  seguimiento, retroalimentación y fortalecimiento  de las actividades programadas en el Museo del Espacio del Planetario de Bogotá</t>
  </si>
  <si>
    <t>Prestar servicios de apoyo a la gestión al IDARTES- Subdirección de Equipamientos Culturales, en las actividades operativas y logísticas requeridas para el desarrollo de los eventos propios y privados, realizados en los diferentes espacios  dentro y fuera de Planetario de Bogotá, y apoyar en el seguimiento y aplicación del Plan de Emergencias del escenario.</t>
  </si>
  <si>
    <t>Prestar los  servicios de apoyo a la gestión al IDARTES - Subdirección de Equipamientos Culturales, en lo relacionado con los procesos administrativos y operativos propios del Planetario de Bogotá, así como implementar el protocolo en la entrega y control de los materiales y/o elementos de apoyo requeridos para el desarrollo de las actividades pedagógicas, científicas y culturales del escenario.</t>
  </si>
  <si>
    <t>Prestar servicios de apoyo a la gestión al al IDARTES - Subdirección de Equipamientos Culturales, para la definición, actualización, seguimiento y evaluación del Plan Pedagógico - programas y proyectos del Planetario de Bogotá, de acuerdo con los lineamientos de política pública establecidos por la entidad.</t>
  </si>
  <si>
    <t>Prestar servicios de apoyo a la gestión al IDARTES - Subdirección de Equipamientos Culturales, en las actividades operativas, logísticas y lúdicas para el desarrollo, seguimiento y fortalecimiento de las actividades pedagógicas, experimentales, divulgativas y de acercamiento a la astronomía y ciencias afines, del programa Planetario en Movimiento, dentro y fuera del Planetario de Bogotá.</t>
  </si>
  <si>
    <t>Prestar servicios profesionales al IDARTES - Subdirección de Equipamientos Culturales, para el desarrollo, fortalecimiento y seguimiento del programa pedagógico que incluye actividades experimentales, observacionales, artísticas y culturales de carácter divulgativo en astronomía y sus ciencias afines, que se adelanten dentro y fuera del Planetario de Bogotá, y sean dirigidas a niños y niñas.</t>
  </si>
  <si>
    <t>Prestar servicios de apoyo a la gestión al IDARTES - Subdirección de Equipamientos Culturales, en las actividades operativas y logísticas durante los recorridos del público general, comunidad educativa y grupos, por el Museo del Espacio del Planetario de Bogotá.</t>
  </si>
  <si>
    <t>Prestar servicios de apoyo a la gestión al IDARTES - Subdirección de Equipamientos Culturales, en los trámites asociados a las actividades operativas y asistenciales relacionadas con la catalogación, clasificación, análisis, divulgación y acceso a los usuarios, de la información del material bibliográfico y visual de la Astroteca del Planetario de Bogotá.</t>
  </si>
  <si>
    <t>Prestar los servicios profesionales al IDARTES – Gerencia de Artes Plásticas y Visuales y al Planetario de Bogotá en la puesta en funcionamiento de los centros de documentación Galería Santa Fe y Astroteca en los procesos de catalogación, organización, análisis documental y difusión de la información de las colecciones a usuarios.</t>
  </si>
  <si>
    <t>Prestar los servicios de apoyo a la gestión al IDARTES- Subdirección de Equipamientos Culturales, para diseñar piezas gráficas, divulgativas, materiales e informativas, impresas y digitales, necesarias para el posicionamiento y divulgación de las actividades del Planetario de Bogotá, en coordinación con la Oficina de Comunicaciones del IDARTES.</t>
  </si>
  <si>
    <t>Adicionar el Contrato de prestación de servicios N° 056 de 2015, cuyo objeto es: "Prestar servicios profesionales al IDARTES - Subdirección de Equipamientos Culturales, para orientar y acompañar los procesos de gerencia, administración, renovación de insumos y contenidos, comercialización y vinculación de aliados proyectados por el IDARTES para el Planetario de Bogotá".</t>
  </si>
  <si>
    <t>Prestar servicios profesionales al IDARTES - Subdirección de Equipamientos Culturales, para orientar y acompañar los procesos de gerencia, administración, renovación de insumos y contenidos, comercialización y vinculación de aliados proyectados por el IDARTES para el Planetario de Bogotá.</t>
  </si>
  <si>
    <t>Prestar servicios profesionales al IDARTES - Subdirección de Equipamientos Culturales, para orientar y acompañar la formulación, planeación y gestión de alianzas, apoyos financieros, donaciones, proyectos de cooperación, convenios y eventos de nivel local, nacional o internacional para el Planetario de Bogotá, de acuerdo con los lineamientos de política pública establecidos por la entidad.</t>
  </si>
  <si>
    <t>Prestar servicios de apoyo a la gestión al IDARTES - Subdirección de Equipamientos Culturales en los procesos administrativos, contractuales, financieros, de planeación y seguimiento en el Planetario de Bogotá.</t>
  </si>
  <si>
    <t>Prestar servicios profesionales al IDARTES - Subdirección de Equipamientos Culturales, para orientar y acompañar en la planeación, diseño y desarrollo de las actividades y experiencias requeridas en el Planetario de Bogotá con motivo del “Año Internacional de la Luz”.</t>
  </si>
  <si>
    <t>Prestar servicios de apoyo a la gestión al IDARTES - Subdirección de Equipamientos Culturales, para acompañar el desarrollo de los procesos de actualización y creación de nuevos contenidos y lo relacionado con la estrategia comercial y promocional del Planetario de Bogotá, de acuerdo con los lineamientos de política pública establecidos por la entidad.</t>
  </si>
  <si>
    <t>Prestar servicios de apoyo a la gestión al IDARTES - Subdirección de Equipamientos Culturales, en la planeación, desarrollo y seguimiento del programa pedagógico que incluye actividades experimentales, divulgativas y de actualización de astronomía y sus ciencias afines, dirigidas a población en condición de discapacidad, que se adelanten dentro y fuera del Planetario de Bogotá.</t>
  </si>
  <si>
    <t>Prestar servicios de apoyo a la gestión al IDARTES - Subdirección de Equipamientos Culturales, en las actividades operativas y logísticas durante los recorridos del público general, comunidad educativa y grupos, por el Museo del espacio del Planetario de Bogotá.</t>
  </si>
  <si>
    <t>Prestar servicios de apoyo a la gestión al IDARTES -Subdirección de Equipamientos Culturales, en las actividades operativas y logísticas durante los recorridos del publico general, comunidad educativa y grupos, por el Museo del Espacio del Planetario de Bogotá, durante los fines de semana.</t>
  </si>
  <si>
    <t>Prestar servicios de apoyo a la gestión al IDARTES - Subdirección de Equipamientos Culturales, en las actividades administrativas y logísticas requeridas para la asistencia de la comunidad educativa y grupos generales a los diferentes espacios del Planetario de Bogotá.</t>
  </si>
  <si>
    <t>Prestar servicios de apoyo a la gestión al IDARTES - Subdirección de Equipamientos Culturales, en lo relacionado con las actividades operativas requeridas para los mantenimientos preventivos y correctivos a los equipos audiovisuales, redes eléctricas e iluminación del Planetario de Bogotá.</t>
  </si>
  <si>
    <t>Modificación y  Adición 2 al Convenio de Asociación N°1175 de 2015 cuyo objeto es: "Aunar esfuerzos entre EL INSTITUTO DISTRITAL DE LAS ARTES - IDARTES - y Corporación Gaia Lúdica y Cultura entidad sin ánimo de lucro para desarrollar el proyecto denominado "Bogotá vive el Arte", como una iniciativa que permite vincular actores públicos y privados en torno al arte y la cultura".</t>
  </si>
  <si>
    <t>Prestar servicios de Apoyo a la Gestión del Instituto Distrital de las Artes - IDARTES, para desarrollar acciones logísticas y operativas que permitan el fortalecimiento de las artes y la cultura audiovisual en las dimensiones de formación, creación, apropiación, investigación y circulación.</t>
  </si>
  <si>
    <t>Prestar servicios de Apoyo a la Gestión del Instituto Distrital de las Artes- Gerencia de Artes Audiovisuales, en la estrategia de intervención integral y territorial en las localidades Ciudad Bolívar, Tunjuelito, Rafael Uribe Uribe, Usme y Bosa, particularmente en actividades asociadas al evento “8° Festival Internacional de cine y video alternativo y comunitario Ojo al Sancocho“ a través de acciones de formación en las Salas Asociadas al proyecto Cinemateca Rodante.</t>
  </si>
  <si>
    <t>Prestar servicios de Apoyo a la Gestión del Instituto Distrital de las Artes- Gerencia de Artes Audiovisuales, en la estrategia de intervención integral y territorial en las localidades Usme, San Cristóbal, Chapinero, Sumapaz, Teusaquillo y Engativa, particularmente en actividades asociadas al evento VI Festival de Cine: Infancia y Adolescencia “Ciudad de Bogotá 2015” a través de acciones de formación en las Salas Asociadas al proyecto Cinemateca Rodante.</t>
  </si>
  <si>
    <t xml:space="preserve">Prestar  servicios de apoyo a la gestión al IDARTES - Gerencia de Artes Audiovisuales, en actividades asistenciales, operativas y logísticas requeridas para la preservación, conservación y socialización del patrimonio audiovisual de la entidad. </t>
  </si>
  <si>
    <t>Prestación de servicios de apoyo a la gestión para la organización y realización de dos jornadas de formación y discusión integradas por ponencias, conversatorios e interacción del público en el marco del Seminario Internacional “Pensar lo real” con participación de ponencias inscritas e invitados nacionales e internacionales; y el Taller-Laboratorio de Documental Transmedia, en el que durante varios días se entregarán las herramientas y conceptos para desarrollar proyectos audiovisuales interactivos y transmediáticos.</t>
  </si>
  <si>
    <t>Prestar servicios profesionales al IDARTES como abogado en la estructuración de los documentos necesarios para la etapa precontractual, contractual y post contractual asociados a estudios previos, actos administrativos y minutas contractuales para el otorgamiento del PUFA, así como en la proyección de convenios y acuerdos interinstitucionales y con entidades de los sectores públicos y privado relacionadas con el sector audiovisual  y para  la revisión de respuestas a derechos de petición y respuestas a vecinos, productores y entidades sobre la realización de filmaciones, acorde con las obligaciones del Instituto en esta materia.</t>
  </si>
  <si>
    <t>Prestar servicios de apoyo a la gestión al IDARTES- Gerencia de Artes Audiovisuales, en las actividades administrativas asociadas a la implementación del  Permiso Unificado de Filmaciones Audiovisuales (PUFA).</t>
  </si>
  <si>
    <t>Prestar servicios de apoyo a la gestión al IDARTES- Gerencia de Artes Audiovisuales en actividades administrativas asociadas a la elaboración de la guía de producción de Bogotá (Directorio de servicios, Directorio de Locaciones, etc.) y demás materiales, canales y plataformas de promoción de la ciudad y las industrias audiovisuales.</t>
  </si>
  <si>
    <t>Prestar servicios profesionales al IDARTES- Gerencia de Artes Audiovisuales, en las actividades referentes a  a la realización de análisis económicos en los aspectos asociados al PUFA en consonancia con lo definido al interior de la Comisión Fílmica de Bogotá y otras actividades definidas por la dependencia.</t>
  </si>
  <si>
    <t>Prestar servicios de apoyo a la gestión al IDARTES- Gerencia de Artes Audiovisuales, en las actividades de implementación, desarrollo y puesta en marcha del módulo del Permiso Unificado para Filmaciones Audiovisuales (PUFA) requerido para la Comisión Fílmica de Bogotá.</t>
  </si>
  <si>
    <t>Prestar servicios de apoyo a la gestión al IDARTES- Gerencia de Artes Audiovisuales, en actividades asociadas al  monitoreo y control del Permiso Unificado para Filmaciones Audiovisuales (PUFA) de la Comisión Fílmica de Bogotá.</t>
  </si>
  <si>
    <t>Prestar los servicios profesionales al IDARTES- Gerencia de Artes Audiovisuales en actividades asociadas al proceso de implementación de la Comisión Fílmica de Bogotá (CFB) y del  Permiso Unificado de Filmaciones Audiovisuales (PUFA).</t>
  </si>
  <si>
    <t>Prestar servicios profesionales al Instituto Distrital de las Artes - IDARTES- Gerencia de Artes Audiovisuales,  para desarrollar acciones de fomento y formación para el fortalecimiento del sector audiovisual de Bogotá.</t>
  </si>
  <si>
    <t>Prestar los servicios profesionales al IDARTES- Gerencia de Artes Audiovisuales en los aspectos relacionados con la estructura de la programación del escenario Cinemateca Distrital y sus salas asociadas, las actividades académicas vinculadas, la coordinación de la edición de textos y material gráfico y audiovisual de acuerdo al plan de publicaciones.</t>
  </si>
  <si>
    <t>Prestar servicios profesionales al IDARTES. Gerencia de Artes Audiovisuales en la gestión y desarrollo de Muestras Especiales  y elaboración de proyectos alrededor de video, nuevos medios y artes digitales de la Cinemateca de Bogotá en los ámbitos nacional e internacional.</t>
  </si>
  <si>
    <t>Prestar servicios de apoyo a la gestión en actividades operativas y asistenciales relacionadas con el servicio de transporte de material audiovisual y gestión de documentos que el IDARTES y la Cinemateca Distrital - Gerencia de Artes Audiovisuales requieran para la ejecución de sus actividades.</t>
  </si>
  <si>
    <t>Adición al convenio de Asociación 1203 de 2015, cuyo objeto es: :“Aunar esfuerzos humanos, técnicos y financieros entre el IDARTES y  la Corporación Musicarte, para desarrollar el proyecto "CIRCULACIÓN CLAN 2015" como una iniciativa que vincula actores públicos y privados , con el propósito de impulsar programas y actividades de circulación y de apreciación con destino a los beneficiarios de los procesos de formación artística del programa CLAN".</t>
  </si>
  <si>
    <t>Prestar los servicios de apoyo a la gestión al IDARTES en asuntos técnico operativos requeridos para los eventos y actividades programadas por la entidad y/o en los que haga parte.</t>
  </si>
  <si>
    <t>Prestar los servicios de  apoyo a la gestión al IDARTES en aspectos asociados  a la producción  logística de eventos, actividades programadas, producidas  por la entidad  y/o en los que haga parte.</t>
  </si>
  <si>
    <t>Prestar los servicios de apoyo a la gestión al IDARTES en aspectos técnicos asociados a  eventos, actividades programadas y producidas por la entidad y/o en los que haga parte.</t>
  </si>
  <si>
    <t>Prestar servicios profesionales al IDARTES, en aspectos asociados a la planeación, coordinación, orientación, seguimiento y acompañamiento en la implementación de la pre-producción, producción y post-producción  de los eventos, festivales, actividades programadas  y/o producidas por la entidad o en los eventos que haga parte, acorde con los requerimientos para la vigencia 2015.</t>
  </si>
  <si>
    <t>Prestar los servicios de  apoyo a la gestión al IDARTES en asuntos relacionados con la logística de eventos, actividades programadas, producidas  por la entidad y/o en los que haga parte de acuerdo con las necesidades definidas por la entidad.</t>
  </si>
  <si>
    <t>Prestar servicios de apoyo a la gestión al -IDARTES -Subdirección de las Artes, en las actividades asociadas a la presentación artística en el marco del  Evento “Reconocimiento a los Ganadores del Programa Distrital de Estímulos 2015".</t>
  </si>
  <si>
    <t>Adición N 1 al contrato de prestación de servicios de operadores logísticos N 641 de  2015 cuyo objeto es "Prestación de servicios de operadores logísticos para el desarrollo de los festivales al parque, eventos y actividades de carácter público programadas y/o producidas por el IDARTES o en los que este haga parte".</t>
  </si>
  <si>
    <t>Contratar la prestación de servicios de alquiler de back line necesarios para la realización de los festivales al parque, actividades, eventos  desarrollado por el IDARTES  y/o en los que haga parte, que se desarrollan en los diferentes escenarios y localidades del Distrito Capital,  durante  la vigencia de 2015.</t>
  </si>
  <si>
    <t>Adicionar el convenio de asociación No. 530 de 2015 cuyo objeto es "Aunar esfuerzos entre el INSTITUTO DISTRITAL DE LAS ARTES- IDARTES y LA CORPORACIÓN CULTURAL CABILDO para la puesta en marcha del proyecto denominado "Formación- investigación y circulación en danza" como un esquema de asociatividad que involucra actores públicos y privados, para la apropiación de la danza en Bogotá".</t>
  </si>
  <si>
    <t>Autorizar al IDARTES la ejecución y comunicación pública de las obras musicales, literarias, teatrales, audiovisuales y de la danza, de autores y compositores asociados nacionales y de los extranjeros en virtud de los derechos patrimoniales de autor de sus afiliados en Colombia y a través de los contratos de representación recíproca, en las  utilizaciones de los repertorios que el Instituto, realice en los eventos, festivales y actividades desarrolladas.</t>
  </si>
  <si>
    <t>Prestar los servicios de atención médica y primeros auxilios para el desarrollo de los festivales al parque,  eventos y actividades de carácter público programadas, producidas  por el IDARTES o en los que este haga parte.</t>
  </si>
  <si>
    <t>Adición N 1 al contrato de  PRESTACION DE SERVICIOS DE ALQUILER N°: 815 DE 2015 cuyo objeto es "Contratar la prestación de servicios de alquiler de mobiliario y camerinos necesarios para los festivales al parque, eventos y/o actividades programadas y/o producidas por el  IDARTES o en los que este haga parte que se desarrollan en los diferentes escenarios y localidades del distrito capital".</t>
  </si>
  <si>
    <t>Adición N 1 al contrato de PRESTACION DE SERVICIOS N°: 762 DE 2015 cuyo objeto es: "Contratar la prestación de servicios de alquiler de pabellones, pisos, estibas para los festivales al parque, eventos y/o actividades programadas y/o producidas por el  IDARTES o en los que este haga parte que se desarrollan en los diferentes escenarios y localidades del distrito capital".</t>
  </si>
  <si>
    <t>Adición N 1 al contrato de prestación de servicios de alquiler de Backline N° 712 de 2015 cuyo objeto es "Contratar la prestación de servicios de alquiler de Backline necesarios para la realización de los festivales al parque, actividades, eventos desarrollado por el IDARTES y/o en los que haga parte que se desarrollan en los diferentes escenarios y localidades del distrito capital, durante la vigencia de 2015".</t>
  </si>
  <si>
    <t>Adición N 1 al contrato de prestación de servicios N°:551 de 2015 cuyo objeto es  "Prestar los servicios de alojamiento y alimentación de los jurados, artistas, directores y/o invitados que sean convocados para participar en los festivales al parque,  eventos y actividades  programadas, fomentadas y/o producidas por el IDARTES que se desarrollaran  en los diferentes escenarios y localidades del Distrito Capital".</t>
  </si>
  <si>
    <t>Adicionar el contrato de prestación de servicios de alquiler N° 503 DE 2014 cuyo objeto es  "Contratar la Prestación de Servicios de Alquiler de Cabinas Sanitarias Portátiles como parte de la logística requerida en el desarrollo de los eventos y/o actividades programadas y/o producidas por el IDARTES o en los que esta entidad haga parte".</t>
  </si>
  <si>
    <t>PRESTAR EL SERVICIO  DE ASEO,  RECOLECCIÓN Y DISPOSICIÓN FINAL DE LOS RESIDUOS SOLIDOS GENERADOS EN EL TEATRO SAN JORGE, LOS FESTIVALES AL PARQUE O EN LOS EVENTOS DE CIUDAD DONDE PARTICIPE EL IDARTES.</t>
  </si>
  <si>
    <t>Contratar la Prestación de Servicios de alquiler de mobiliario y camerinos necesarios  para los festivales al parque,  eventos y/o actividades programadas y/o producidas por el IDARTES o en los que este haga parte que se desarrollan en los diferentes escenarios y localidades del Distrito Capital.</t>
  </si>
  <si>
    <t xml:space="preserve">Contratar la prestación de servicios de control de accesos para el desarrollo de los festivales al parque,  eventos y/o  actividades programadas y/o producidas por el IDARTES o en los que este haga parte. </t>
  </si>
  <si>
    <t>Aunar esfuerzos entre el IDARTES y el Teatro R101 para el desarrollo del proyecto denominado "Circulación de las artes en la Ciudad", como un modelo de gestión cultural para realizar los Festivales Rock, Colombia, Salsa y Jazz al Parque.</t>
  </si>
  <si>
    <t>Aunar esfuerzos entre el IDARTES y la Corporación para la Comunicación y la Educación Suba al Aire para el desarrollo y puesta en marcha del proyecto "Festival Hip Hop al Parque 2015".</t>
  </si>
  <si>
    <t>Prestar los servicios de alojamiento y alimentación de los jurados, artistas, directores y/o invitados que sean convocados para participar en los festivales al parque, eventos y actividades  programadas, fomentadas y/o producidas por el IDARTES, que se desarrollan en los diferentes escenarios y localidades del Distrito Capital.</t>
  </si>
  <si>
    <t>Prestar servicios profesionales al IDARTES-Subdireccion de las Artes, en el acompañamiento y  asesoría requerida para la compilación, elaboración, proyectos y recomendaciones en documentos de contenido precontractual y/o poscontractual y administrativo, acorde con los procesos y procedimientos definidos por la entidad.</t>
  </si>
  <si>
    <t>Prestar los servicios de apoyo a la gestión en actividades operativas, logísticas y asistenciales asociadas a los requerimientos de la Subdirección de las Artes en relación con el proyecto de inversión: “Fortalecimiento de las Prácticas Artísticas en el Distrito Capital” a cargo de la Subdirección de las Artes del Instituto Distrital de las Artes – IDARTES.</t>
  </si>
  <si>
    <t>Prestar servicios profesionales para apoyar al IDARTES - Subdirección de las Artes - en el seguimiento, control y acompañamiento de los aspectos financieros y contables relacionados con la ejecución de los Contratos y/o Convenios que le sean asignados.</t>
  </si>
  <si>
    <t>PRESTAR SERVICIOS PROFESIONALES AL IDARTES – DIRECCIÓN GENERAL Y SUBDIRECCIÓN DE LAS ARTES EN LA ASESORIA CORRESPONDIENTE AL DESARROLLO Y CONSOLIDACIÓN DE LOS PROYECTOS DE INVERSIÓN RELACIONADOS CON EL FOMENTO AL CAMPO DE LAS ARTES EN LA CIUDAD, ASÍ COMO EN  ACTIVIDADES DE CARÁCTER TRANSVERSAL.</t>
  </si>
  <si>
    <t>PRESTAR SERVICIOS DE APOYO A LA GESTIÓN A LA SUBDIRECCIÓN DE LAS ARTES EN LAS ACTIVIDADES ASOCIADAS AL SEGUIMIENTO DE LA EJECUCIÓN EN LOS PROYECTOS DE INVERSION ASIGNADOS A LA SUBDIRECCIÓN.</t>
  </si>
  <si>
    <t>PRESTAR LOS SERVICIOS PROFESIONALES PARA APOYAR A LA SUBDIRECCIÓN DE LAS ARTES EN EL SEGUIMIENTO, CONTROL Y ACOMPAÑAMIENTO DE LOS ASPECTOS FINANCIEROS Y CONTABLES MOSTRADOS EN LA EJECUCIÓN DE LOS CONTRATOS O CONVENIOS CORRESPONDIENTES A APOYOS CONCERTADOS, ALIANZAS ESTRATÉGICAS Y/O SALAS CONCERTADAS.</t>
  </si>
  <si>
    <t>Prestar servicios profesionales al área de Control Interno del IDARTES en los asuntos que requiera el área, así como en las actividades asociadas al Plan Operativo Anual de Control Interno.</t>
  </si>
  <si>
    <t>Prestar los servicios profesionales al Instituto Distrital de las Artes- IDARTES en diseño e implementación de estrategias de comunicación digital para la difusión de contenidos de los programas y eventos que desarrolla, en las redes sociales que le sean asignadas, así como para la adquisición de nuevos usuarios.</t>
  </si>
  <si>
    <t>Aunar esfuerzos entre el Instituto Distrital de las Artes, IDARTES y la Cámara Colombiana del Libro para desarrollar el proyecto Bogotá Literaria 2015 generando un esquema colaborativo de gestión que permita diseñar, producir, ejecutar y fortalecer una oferta cultural, artística y académica permanente dedicada a la literatura en la ciudad y como una iniciativa que vincula actores públicos y privados en la realización de proyectos artísticos y culturales de interés público.</t>
  </si>
  <si>
    <t>Prestar servicios profesionales al Instituto Distrital de las Artes - Gerencia de Literatura en las actividades requeridas para orientar la puesta en marcha, seguimiento y evaluación de proyectos misionales, realizados por la dependencia y relacionados con la dimensión de circulación.</t>
  </si>
  <si>
    <t>Contratar con proveedor exclusivo la compra de hasta trescientos (300) ejemplares del libro ganador de la Convocatoria Premios Nacionales de Literatura 2014 en la modalidad de Novela.</t>
  </si>
  <si>
    <t>Contratar con proveedor exclusivo la compra de hasta trescientos (300) ejemplares del libro que compila el material ganador de la Convocatoria Premios Nacionales de Literatura 2014 en la modalidad de Crónica</t>
  </si>
  <si>
    <t>Prestar servicios de apoyo a la gestión de la Gerencia de Literatura del Instituto Distrital de las Artes, para adelantar actividades operativas y logísticas requeridas en la circulación y difusión del material resultante de los proyectos ganadores dentro del concurso Beca de investigación en literatura Ciudad de Bogotá, programa distrital de estímulos 2014.</t>
  </si>
  <si>
    <t>ADICIÓN AL CONTRATO No. 1190-2015 CUYO OBJETO ES: PRESTAR SERVICIOS DE IMPRESIÓN DE PUBLICACIONES QUE REQUIERA EL INSTITUTO DISTRITAL DE LAS ARTES- IDARTES EN DESARROLLO DE SU ACTIVIDAD MISIONAL, PARA EL FOMENTO A LA CREACIÓN, INVESTIGACIÓN, FORMACIÓN, CIRCULACIÓN Y APROPIACIÓN DEL ARTE Y DE LAS PRÁCTICAS ARTÍSTICAS EN EL DISTRITO CAPITAL.</t>
  </si>
  <si>
    <t>Adición No. 1 al convenio de asociación 526-2015 Suscrito entre el IDARTES y la Cámara Colombiana del Libro cuyo objeto es Aunar esfuerzos entre el Instituto Distrital de las Artes, IDARTES y la Cámara Colombiana del Libro para desarrollar el proyecto Bogotá Literaria 2015 generando un esquema colaborativo de gestión que permita diseñar, producir, ejecutar y fortalecer una oferta cultural, artística y académica permanente dedicada a la literatura en la ciudad y como una iniciativa que vincula actores públicos y privados en la realización de proyectos artísticos y culturales de interés público.</t>
  </si>
  <si>
    <t>PRESTAR LOS SERVICIOS DE APOYO A LA GESTIÓN AL IDARTES -SUBDIRECCION DE LAS ARTES- EN EL DESARROLLO DE LAS ACTIVIDADES NECESARIAS PARA EL FORTALECIMIENTO DE LOS PROCESOS DE DANZA EN LA DIMENSIÓN DE FORMACIÓN DIRIGIDA A LAS POBLACIONES AFRODESCENDIENTES ASENTADAS EN EL DISTRITO CAPITAL</t>
  </si>
  <si>
    <t>PRESTAR LOS SERVICIOS DE APOYO A LA GESTIÓN AL IDARTES -SUBDIRECCION DE LAS ARTES- EN EL DESARROLLO DE LAS ACTIVIDADES NECESARIAS PARA EL FORTALECIMIENTO DE LOS PROCESOS DE MÚSICA DIMENSIÓN DE FORMACIÓN DIRIGIDA A LAS POBLACIONES AFRODESCENDIENTES ASENTADAS EN EL DISTRITO CAPITAL</t>
  </si>
  <si>
    <t>Prestar servicios profesionales al Instituto Distrital de las Artes- Gerencia de Literatura, en relación con la selección, revisión y edición de los textos que formarán parte del libro Bogotá Cuenta, con base en los escritos obtenidos dentro del programa Escrituras de Bogotá.</t>
  </si>
  <si>
    <t>Prestar servicios profesionales al IDARTES - Gerencia de Literatura , en actividades asociadas a la diagramación, maquetación editorial y propuesta de cubierta para libro Bogotá cuenta, de acuerdo al material entregado desde el programa Escrituras de Bogotá.</t>
  </si>
  <si>
    <t>Prestar servicios de apoyo a la Gestión a la Gerencia de Literatura del Instituto Distrital de las Artes IDARTES, en actividades asociadas con la diagramación y maquetación editorial de los libros contemplados para el programa de promoción de lectura Libro al Viento.</t>
  </si>
  <si>
    <t>Prestar servicios profesionales al Instituto Distrital de las Artes – Gerencia de Literatura para realizar actividades de selección de contenidos, coordinación editorial, aporte conceptual y acompañamiento en la estrategia de posicionamiento y difusión, del programa de promoción de lectura Libro al viento.</t>
  </si>
  <si>
    <t>Adición al contrato No 234-2015 cuyo objeto es: Prestar servicios profesionales al Instituto Distrital de las Artes – Gerencia de Literatura para realizar actividades de selección de contenidos, coordinación editorial, aporte conceptual y acompañamiento en la estrategia de posicionamiento y difusión, del programa de promoción de lectura Libro al viento.</t>
  </si>
  <si>
    <t>Adición al contrato No. 274 -2015 cuyo objeto es: Prestar servicios de apoyo a la Gestión a la Gerencia de Literatura del Instituto Distrital de las Artes IDARTES, en actividades asociadas con la diagramación y maquetación editorial de los libros contemplados para el programa de promoción de lectura Libro al Viento.</t>
  </si>
  <si>
    <t>Prestar servicios profesionales al  IDARTES - Gerencia de Literatura para la realización de un taller literario en escrituras creativas que brinde herramientas narrativas básicas en los géneros de cuento, novela, crónica y poesía de acuerdo a la localidad, fechas, horarios y metas acordadas con el equipo de coordinación del proyecto: Red de Talleres de Escrituras Locales de Bogotá.</t>
  </si>
  <si>
    <t>Prestar servicios de apoyo a la gestión al  IDARTES - Gerencia de Literatura en las actividades asociadas a la realización de un taller literario en escrituras creativas que brinde herramientas narrativas básicas en los géneros de cuento, novela, crónica y poesía, de acuerdo a la localidad, fechas, horarios y metas acordadas con el equipo de coordinación del proyecto: Red de Talleres de Escrituras Locales de Bogotá.</t>
  </si>
  <si>
    <t>Prestar servicios de apoyo a la gestión al  IDARTES - Gerencia de Literatura en las actividades asociadas a la realización de un taller literario en escrituras creativas que brinde herramientas narrativas básicas en los géneros de cuento, novela, crónica y poesía, en modalidad virtual y de acuerdo a las metas acordadas con el equipo de coordinación del proyecto: Red de Talleres de Escrituras Locales de Bogotá.</t>
  </si>
  <si>
    <t>Prestar servicios profesionales al IDARTES – Gerencia de Literatura, en las actividades asociadas al levantamiento de información en las localidades y seguimiento de los diferentes proyectos, actividades de formación y eventos de circulación con presencia local, según se requiera en la dependencia.</t>
  </si>
  <si>
    <t>Prestar servicios de apoyo a la gestión al Instituto Distrital de las Artes IDARTES para dictar un taller literario en el género de Cuento de conformidad con las condiciones de intensidad y duración establecidas con la Gerencia de Literatura.</t>
  </si>
  <si>
    <t>Prestar servicios profesionales al Instituto Distrital de las Artes IDARTES para dictar un taller literario en el género de Novela de conformidad con las condiciones de intensidad y duración establecidas con la Gerencia de Literatura.</t>
  </si>
  <si>
    <t>Prestar servicios profesionales al Instituto Distrital de las Artes - Gerencia de literatura para orientar la implementación, seguimiento y evaluación de procesos y proyectos misionales de fomento a la escritura, la lectura y la literatura, relacionados con la dimensión de formación.</t>
  </si>
  <si>
    <t>Prestar servicios de apoyo a la gestión al Instituto Distrital de las Artes IDARTES para dictar un taller literario en el género de Crónica de conformidad con las condiciones de intensidad y duración establecidas con la Gerencia de Literatura.</t>
  </si>
  <si>
    <t>Adquirir con proveedor exclusivo 300 ejemplares de la publicación fotográfica “Mirar la vida profunda” de Jesús Abad Colorado coeditada por PARALELO 10 LTDA y EDITORIAL PLANETA, con destino a fortalecer la línea editorial de la Colección Arte y Memoria en el marco de la Cumbre Mundial Arte y Cultura para la Paz en Colombia.</t>
  </si>
  <si>
    <t>Prestar servicios de apoyo a la gestión al IDARTES - Gerencia de Artes Plásticas, en las actividades 
asociadas al componente de circulación de la dependencia.</t>
  </si>
  <si>
    <t>Prestar los servicios de apoyo a la gestión al IDARTES – Gerencia de Artes Plásticas y Visuales en actividades administrativas asociadas a la catalogación, organización y difusión de la información de las colecciones a usuarios, en cuanto se refiere al funcionamiento del Centro de documentación de la Galería Santa Fe.</t>
  </si>
  <si>
    <t>Prestar servicios de apoyo a la gestión al IDARTES - Gerencia de Artes Plásticas y Visuales en las actividades asociadas a la planeación, ejecución y seguimiento de la dimensión de formación propias del campo de las artes plásticas y visuales en Bogotá.</t>
  </si>
  <si>
    <t>Prórroga y Adición 1 al contrato de prestación de servicios No 963 de 2015 suscrito entre Catalina Valencia Tobón y el IDARTES el cual tiene como objeto "Prestar  Servicios Profesionales al Idartes- Dirección General en la gestión de alianzas estratégicas y sectoriales".</t>
  </si>
  <si>
    <t>Prestación de Servicios Profesionales al Idartes - Dirección General en la gestión de alianzas estratégicas y sectoriales.</t>
  </si>
  <si>
    <t>Prestar servicios de apoyo a la gestión al Instituto Distrital de las Artes – IDARTES en la locución promocional y presentación de los diferentes eventos y programas que éste desarrolla o en los que participe, a través de los cuales se promueven las prácticas artísticas en el Distrito Capital.</t>
  </si>
  <si>
    <t>Prórroga y Adición 1 al contrato de prestación de servicios N° 939 de 2015 suscrito entre Luz Marina Serna Herrera y el IDARTES, el cual tiene por objeto: "Prestar servicios profesionales al IDARTES para asesorar y asistir a la Dirección General en la planeación, diseño y desarrollo de los componentes administrativos y de gestión de los proyectos centrales que desde esta área se desarrollen".</t>
  </si>
  <si>
    <t>Prestar servicios profesionales al IDARTES para asesorar y asistir a la Dirección General en la planeación, diseño y desarrollo de los componentes administrativos y de gestión de los proyectos centrales que desde esta área se desarrollen.</t>
  </si>
  <si>
    <t>Prestar servicios de apoyo a la gestión al IDARTES- DIRECCIÓN GENERAL en actividades asociadas a los proyectos transversales de la entidad, relacionados con Convocatorias, Invitaciones Públicas y eventos de circulación artística en espacios convencionales y no convencionales de Bogotá.</t>
  </si>
  <si>
    <t>Prestar servicios de apoyo a la gestión del IDARTES - Dirección General en actividades administrativas y operativas asociadas a los proyectos transversales  de la entidad.</t>
  </si>
  <si>
    <t>Adición y prorroga al contrato No 704 del 2014 cuyo objeto es: "Prestar servicios Profesionales con el fin de generar una estrategia para mejorar los indicies de convivencia y seguridad en el Festival Hip Hop al parque y en las actividades misionales que el Idartes realiza con la población Hip Hop desde las diferentes gerencias artísticas".</t>
  </si>
  <si>
    <t>Prestar servicios de apoyo a la gestión del IDARTES - Subdirección de las Artes, en las actividades asistenciales para el seguimiento de los proyectos  Jornada Única, Primera Infancia.</t>
  </si>
  <si>
    <t>Prestación de Servicios Profesionales al Idartes- Dirección General en actividades asociadas a eventos de arte y cultura para la construcción de la Paz en Colombia.</t>
  </si>
  <si>
    <t>Prórroga y Adición 2 al Contrato de prestación de servicios No. 125 de 2015 suscrito entre Esther Ximena Feria Castro y el IDARTES, el cual tiene por objeto: "Prestar servicios de apoyo a la gestión al IDARTES - Dirección General, en actividades administrativas, operativas, logísticas y asistenciales en aspectos inherentes a la dimensión de circulación del arte".</t>
  </si>
  <si>
    <t>Prestar servicios de apoyo a la gestión al IDARTES - Dirección General en actividades administrativas, operativas, logísticas y asistenciales en aspectos   inherentes a la dimensión de circulación del arte.</t>
  </si>
  <si>
    <t>Adición al contrato de prestación de servicios No. 125 de 2015, cuyo objeto es: "Prestar servicios de apoyo a la gestión al IDARTES - Dirección General, en actividades administrativas, operativas, logísticas y asistenciales en aspectos inherentes a la dimensión de circulación del arte".</t>
  </si>
  <si>
    <t xml:space="preserve">Prórroga y Adición 1 al contrato de prestación de servicios N° 79 de 2015 suscrito entre Yolanda López Correal, el cual tiene por objeto: "Prestar servicios profesionales al IDARTES - Dirección General en los aspectos asociados a la coordinación general de eventos transversales de la entidad, incluidas publicaciones y actividades editoriales".
</t>
  </si>
  <si>
    <t>Prestar servicios profesionales al IDARTES -  Dirección General en los aspectos asociados a la coordinación general de eventos transversales de la entidad, incluidas  publicaciones y actividades editoriales.</t>
  </si>
  <si>
    <t>Prestar servicios profesionales al IDARTES - Gerencia de Música en la asesoría correspondiente para la definición de proyectos y acciones que fortalezcan los sectores musicales Salsa, Jazz y Músicas Regionales de Colombia, asistir las actividades de preproducción, organización, realización y evaluación de los respectivos Festivales al Parque y de otras programaciones artísticas musicales que se requieran.</t>
  </si>
  <si>
    <t>Prestar servicios profesionales al Idartes en temas relacionados con la elaboración de informes, la atención de requerimientos de entes de control, actividades de  planeación financiera y demás actividades asignadas por el supervisor.</t>
  </si>
  <si>
    <t>Prestación de servicios profesionales como abogada en la Oficina Asesora Jurídica en los asuntos referentes a la  revisión de actos administrativos, y documentos requeridos para el otorgamiento de estímulos, designación y recomendaciones de Jurados, al igual que revisión de cartillas, revisión de respuestas a derechos de petición, emisión de conceptos, así como entrega de productos de orden jurídico que le sean encomendados en asuntos contractuales y no contractuales.</t>
  </si>
  <si>
    <t>Prestar servicios de apoyo a la gestión en la Oficina Asesora  Jurídica en actividades operativas en la publicación en portales de contratación SECOP Y CONTRATACIÓN A LA VISTA, de minutas y documentos contractuales, al igual que en la  revisión de expedientes digitalizados en ORFEO, de manera prioritaria en los relacionados con proyectos de inversión a cargo de la Subdirección de las Artes, de conformidad con el reparto que se defina por la jefe de la Oficina Asesora Jurídica.</t>
  </si>
  <si>
    <t>Prestar servicios profesionales al IDARTES como Abogado Externo de la entidad, consistente en asesoría, emisión de conceptos, proyectos respuestas derechos de petición, proyectos respuestas recursos, proyectos respuestas organismos de control, representación en audiencias de conciliación y asuntos que le sean requeridos por la entidad.</t>
  </si>
  <si>
    <t>Prestar servicios profesionales a la Oficina Asesora Jurídica en las etapas correspondientes a los diferentes tramites contractuales , así como en la emisión de conceptos y proyección de actos administrativos, según el reparto interno de la Oficina.</t>
  </si>
  <si>
    <t>Prestación de Servicios Profesionales al IDARTES, mediante asesoria y asistencia en lo relacionado con las dimensiones de formación, creación, investigación,  circulación y, apropiación, de las áreas artísticas, en atención a los proyectos de inversión de la Subdirección de las Artes, de conformidad con lo dispuesto por la Dirección General de la entidad.</t>
  </si>
  <si>
    <t>Adición N 1 al contrato de prestación de servicios de alquiler de backline N° 712 de 2015 cuyo objeto es "Contratar la prestación de servicios de alquiler de Backline necesarios para la realización de los festivales al parque, actividades, eventos desarrollado por el IDARTES y/o en los que haga parte que se desarrollan en los diferentes escenarios y localidades del distrito capital, durante la vigencia de 2015".</t>
  </si>
  <si>
    <t>Adición N 1 al contrato de PRESTACION DE SERVICIOS DE ALQUILER  N°:574 DE 2015 cuyo objeto es " Contratar la prestación de servicios de alquiler de plantas eléctricas y torres de iluminación perimetral necesarias para la realización de los festivales al parque, actividades, eventos desarrollados por el IDARTES y/o en los que haga parte que se desarrollaran  en los diferentes escenarios y localidades del Distrito Capital.</t>
  </si>
  <si>
    <t>Adición N 1 al contrato de prestación de servicios N 841 de 2015 cuyo objetos es contratar la prestación de servicios de alquiler, montaje y desmontaje de vallas de separación y contención necesarios para el desarrollo de los festivales al parque eventos y/o actividades programadas y/o producidas por el Idartes o en los que esta entidad haga parte.</t>
  </si>
  <si>
    <t>Adición N 1 al contrato para la autorización pública de fonogramas e interpretaciones N 776 de 2015 cuyo objeto es "Autorizar al IDARTES la comunicación pública de los fonogramas e interpretaciones de los repertorios que representa, en los eventos y actividades desarrolladas y/o producidas por el IDARTES".</t>
  </si>
  <si>
    <t>Apoyar la gestión del IDARTES en actividades asociadas a la circulación de artistas en el marco del Convenio Interadministrativo Nº 1100100-371-2015 suscrito entre la Secretaría General de la Alcaldía Mayor de Bogotá D.C. y la entidad.</t>
  </si>
  <si>
    <t>Adicionar el contrato de PRESTACION DE SERVICIOS Y DE ALQUILER DE EQUIPOS N°. 791  DE 2015 cuyo objeto es "Contratar la propuesta del diseño de los escenarios y la ejecución montaje, desmontaje, alquiler de equipos e insumos de Producción Técnica, necesarios para la realización de los festivales al Parque, actividades, eventos y producciones desarrolladas por el IDARTES y/o en las que este haga parte en la vigencia del año 2015”.</t>
  </si>
  <si>
    <t>Prestación de servicios de apoyo a la gestión al IDARTES - Gerencia de Arte Dramático, en las actividades operativas y logísticas asociadas a la realización del proyecto “Residencia artística y laboratorio de creación para artistas bogotanos”, a desarrollarse en el marco del Convenio Interadministrativo Nº 1100100-371-2015 suscrito entre la Secretaría General de la Alcaldía Mayor de Bogotá D.C. y la entidad cuyo objeto es: Aunar esfuerzos técnicos, administrativos y financieros para llevar a cabo la producción y desarrollo de actividades artísticas, programas de impacto metropolitano y proyectos de interés común que fortalezcan la oportunidad de la información y las comunicaciones entre la ciudadanía y la institucionalidad, a través de espacios de participación como las festividades navideñas, que redunden en el afianzamiento del ejercicio de los derechos culturales de los habitantes del Distrito Capital</t>
  </si>
  <si>
    <t>Prestar servicios de apoyo a la gestión al IDARTES en acciones relacionadas con la producción general de las actividades artísticas a desarrollarse en el marco Convenio Interadministrativo Nº 1100100-371-2015 suscrito entre la Secretaría General de la Alcaldía Mayor de Bogotá D.C. y la entidad.</t>
  </si>
  <si>
    <t>Prestar servicios de apoyo a la gestión al IDARTES en acciones relacionadas con la asistencia de producción de las actividades artísticas a desarrollarse en el marco Convenio Interadministrativo Nº 1100100-371-2015 suscrito entre la Secretaría General de la Alcaldía Mayor de Bogotá D.C. y la entidad.</t>
  </si>
  <si>
    <t>Prestar servicios de apoyo a la gestión al IDARTES en acciones relacionadas con la coordinación artística de las actividades artísticas a desarrollarse en el marco Convenio Interadministrativo Nº 1100100-371-2015 suscrito entre la Secretaría General de la Alcaldía Mayor de Bogotá D.C. y la entidad.</t>
  </si>
  <si>
    <t>Prestar servicios de apoyo a la gestión al IDARTES en acciones relacionadas con la coordinación logística de las actividades artísticas a desarrollarse en el marco Convenio Interadministrativo Nº 1100100-371-2015 suscrito entre la Secretaría General de la Alcaldía Mayor de Bogotá D.C. y la entidad.</t>
  </si>
  <si>
    <t>Prestar servicios de apoyo a la gestión al IDARTES en acciones relacionadas con la coordinación de divulgación de las actividades artísticas a desarrollarse en el marco Convenio Interadministrativo Nº 1100100-371-2015 suscrito entre la Secretaría General de la Alcaldía Mayor de Bogotá D.C. y la entidad.</t>
  </si>
  <si>
    <t>Prestar servicios de apoyo a la gestión al IDARTES en acciones relacionadas con la asistencia de programación de las actividades artísticas a desarrollarse en el marco Convenio Interadministrativo Nº 1100100-371-2015 suscrito entre la Secretaría General de la Alcaldía Mayor de Bogotá D.C. y la entidad.</t>
  </si>
  <si>
    <t>Adición N. 2 del contrato de prestación de servicios N 1036-2015 cuyo objeto es "PRESTAR EL SERVICIO DE VIGILANCIA, GUARDA, CUSTODIA Y SEGURIDAD DE LAS SEDES DEL INSTITUTO DISTRITAL DE LAS ARTES – IDARTES ASI COMO EN LOS EQUIPAMIENTOS EN ARRENDAMIENTO, CENTROS LOCALES DE ARTES PARA LA NIÑEZ Y LA JUVENTUD CLAN Y EN EVENTOS CULTURALES ARTISTICOS QUE PROMUEVAN EN LOS DIFERENTES SITIOS DE LA CIUDAD DE BOGOTA D.C.</t>
  </si>
  <si>
    <t>72151603
39112401
39112402
93141701</t>
  </si>
  <si>
    <t xml:space="preserve">Prestar el servicio de alquiler  al IDARTES, de sistemas de amplificación de sonido, iluminación, estructuras o trípodes para el colgado de la Iluminación y plantas eléctricas para la realización de actividades o presentaciones de la Navidad Bogotá Humana en el marco del Convenio Interadministrativo N° 1100100-371-2015 suscrito entre la entidad y la Alcaldía mayor de Bogotá- Secretaría General.   </t>
  </si>
  <si>
    <t>Adición N 1 al contrato de prestación de servicion N 860-215 cuyo objeto es Contratar el servicio integral de transporte automotor terrestres especial de pasajeros y carga al Idartes.</t>
  </si>
  <si>
    <t>Adición al contrato de prestación de servicios de apoyo a la gestión No. 955-2015 cuyo objeto es: Prestar servicios de apoyo a la gestión al IDARTES- Gerencia de Artes Plásticas, en actividades técnicas, operativas y logísticas asociadas a las dimensiones de circulación, formación, investigación y gestión correspondientes a lo definido por la dependencia.</t>
  </si>
  <si>
    <t>Adición y modificación al contrato N° 1190 de 2015, suscrito con BUENOS Y CREATIVOS SAS, cuyo objeto es: "Prestar servicios de impresión de publicaciones que requiera el Instituto Distrital de las Artes, Idartes, en desarrollo de su actividad  misional para el fomento a la creación, investigación, formación, circulación y apropiación del arte y de las prácticas artísticas en el Distrito Capital".</t>
  </si>
  <si>
    <t>Adición N°1 al Convenio de Asociación N° 1124-2015 cuyo objeto es “Aunar esfuerzos entre el IDARTES y la Corporación Casa de la Cultura Juvenil el Rincón Casa de la Cultura, para el desarrollo y puesta en marcha del proyecto “Alianza de Formación en Hip Hop 2015" que permita el fortalecimiento de los procesos y las escuelas de formación en Hip Hop de Bogotá”</t>
  </si>
  <si>
    <t>Prestar servicios de apoyo a la gestión al IDARTES en actividades de recopilación de información, redacción de textos e ilustración de arte público de publicaciones, requeridas en ejecución del Convenio Interadministrativo No.1196 de 2015 suscrito entre la Secretaría Distrital de Gobierno y el Instituto Distrital de las Artes – IDARTES</t>
  </si>
  <si>
    <t>Aunar esfuerzos entre EL  INSTITUTO DISTRITAL DE LAS ARTES -  IDARTES y la FUNDACIÓN TRENZA, para desarrollar el proyecto "TERRITORIOS DE ARTE Y CONVIVENCIA”, dentro del marco del Convenio 1196 de 2015 suscrito entre el Instituto Distrital de las Artes – IDARTES y la Secretaria Distrital de Gobierno, como una iniciativa que permite vincular actores públicos y privados en torno al arte y la cultura.</t>
  </si>
  <si>
    <t>Prestar servicios de apoyo a la gestión al IDARTES, en cuanto a las actividades de carácter técnico, logístico u operativo, en desarrollo del convenio marco interadmnistrativo N° 1196 de 2015, suscrito entre la Secretaria Distrital de Gobierno de la Alcaldía Mayor de Bogotá y el Instituto Distrital de las Artes.</t>
  </si>
  <si>
    <t>Prestar servicios de apoyo a la gestión al IDARTES, en asuntos técnicos, operativos, logísticos requeridos para desarrollar las actividades convenidas en el marco del convenio interadmnistrativo N° 1196 de 2015, suscrito entre la Secretaria Distrital de Gobierno de la Alcaldía Mayor de Bogotá y el Instituto Distrital de las Artes.</t>
  </si>
  <si>
    <t>Prestar servicios de apoyo a la gestión a la Gerencia de Literatura para realizar actividades técnicas y operativas que permitan la ejecución del proyecto Mujer, Identidad y Memoria, en el marco del convenio 348 de 2015 suscrito entre el IDARTES y la Secretaría Distrital de la Mujer.</t>
  </si>
  <si>
    <t>Prestar servicios de apoyo a la gestión al IDARTES en las actividades asociadas a la realización de acciones artísticas de expresión corporal o arte dramático en  espacios convencionales y no convencionales del Distrito Capital que resalten el derecho de las mujeres a una vida libre de violencias en el marco del Convenio Iinteradministativo 348 de 2015 suscrito entre el IDARTES y la Secretaría de la Mujer.</t>
  </si>
  <si>
    <t>Prestar servicios profesionales al IDARTES en las actividades asociadas al seguimiento técnico y administrativo a las acciones que se desarrollen de conformidad con lo convenido mediante Convenio Interadministrativo No. 1196 de 2015 suscrito entre la Secretaria Distrital de Gobierno de la Alcaldía Mayor de Bogota.</t>
  </si>
  <si>
    <t>Prestar servicios profesionales al IDARTES, como apoyo a la supervisión en las contrataciones que se adelanten para desarrollar las actividades convenidas  en el marco del Convenio Interadministrativo N° 1196 de 2015, suscrito entre la Secretaría de Gobierno de la Alcaldía Mayor de Bogotá y el Instituto Distrital de las Artes.</t>
  </si>
  <si>
    <t>Adición N°1 al Convenio de Asociación N° 1025-2015 cuyo objeto es“Aunar esfuerzos entre el IDARTES y la Corporación para la Comunicación y la Educación Suba al Aire para el desarrollo y puesta en marcha del proyecto "Festival Hip Hop al Parque 2015".</t>
  </si>
  <si>
    <t>Adición N° 3 al Convenio de Asociación N° 308 de 2015 cuyo objeto es 'Aunar esfuerzos entre el IDARTES y la Corporación Mini Ku Suto para desarrollar el proyecto denominado 'Programacion de eventos, muestras y festivales en los escenarios metropolitanos del IDARTES, el Escenario Móvil y los escenarios locales descentralizados', con el propósito de incentivar la fidelización de los públicos, la vinculación de nuevas audiencias y propendiendo por mejores niveles de apropiación de las artes vivas'.</t>
  </si>
  <si>
    <t>Prestar servicios profesionales al IDARTES en las actividades asociadas a la redacción del libro sobre graffiti en el marco del Convenio Interadministrativo N.1196 de 2015 suscrito entre la entidad y la Secretaria Distrital de Gobierno.</t>
  </si>
  <si>
    <t>Modificación y Adición N° 1 al Contrato de Prestación de Servicios  N° 1009 de 2015 cuyo objeto es 'Prestar servicios profesionales al IDARTES, como apoyo a la supervisión en las contrataciones que se adelanten para desarrollar las actividades convenidas en el marco del convenio interadmnistrativo N° 1196 de 2015, suscrito entre la Secretaria de Gobierno de la Alcaldia Mayor de Bogotá y el Instituto Distrital de las Artes".</t>
  </si>
  <si>
    <t>Prestar los servicios profesionales para la corrección de estilo de los manuscritos y la lectura de armadas de las publicaciones a imprimir en las temáticas de danza, equipamientos culturales, arte público y temas transversales al campo del arte, de la línea editorial de IDARTES.</t>
  </si>
  <si>
    <t>Prestar servicios de apoyo a la gestión al IDARTES, en actividades logísticas, operativas y asistenciales requeridas  para la realización del proyecto artístico y visual "Time Bag" en el marco del Convenio Marco de Cooperación N° 075 /15 suscrito entre la ERU y el IDARTES, para desarrollar acciones encaminadas a fortalecer el proceso de visibilización y apropiación del Complejo Hospitalario San Juan de Dios.</t>
  </si>
  <si>
    <t>Adición al convenio 733-2014 cuyo objeto es: Aunar esfuerzos técnicos, administrativos y financieros entre le Corporación Topofilia y el IDARTES, para desarrollar el proyecto “Infancia con Voz” que vincula actores públicos y privados en el ejercicio de la ciudadanía activa, orientada a la población infantil y juvenil.</t>
  </si>
  <si>
    <t>Prestación de servicios de apoyo a la gestión del IDARTES en las actividades de formación y apropiación del conocimiento sobre las consecuencias del cambio climático y la gestión del riesgo, a través de la cultura, el arte, el desarrollo humano y la lúdica.</t>
  </si>
  <si>
    <t>Contratar la prestación de servicios de impresión ensamblado, instalación y des-instalación en espacio público de 66 fotografías en espacios convencionales y no convencionales de Bogotá.</t>
  </si>
  <si>
    <t>Apoyar al IDARTES en la obtención de ponencias de reconocidos expositores nacionales e internacionales, que desde las artes reflexionen sobre el papel del arte y cultura para la construcción de la paz de Colombia.</t>
  </si>
  <si>
    <t>Prestar servicios profesionales al IDARTES para apoyar la supervisión del convenio interadministrativo 1 21 01 00-462-2014 SUSCRITO ENTRE LA SECRETARIA GENERAL DE LA ALCALDÍA MAYOR DE BOGOTÁ D.C, Y EL INSTITUTO DISTRITAL DE LAS ARTES - IDARTES.</t>
  </si>
  <si>
    <t>Prestar los servicios profesionales al IDARTES – Gerencia de Artes Plásticas y Visuales en las actividades asociadas a la coordinación editorial de los números 15 y 16 de la Revista Errata#.</t>
  </si>
  <si>
    <t>Prestación de servicios de operadores logísticos para el desarrollo de los festivales al parque, eventos y actividades de carácter público programadas y/o producidas por el  IDARTES o en los que éste haga parte.</t>
  </si>
  <si>
    <t>Aunar esfuerzos entre el IDARTES y la Corporación Casa de la Cultura Juvenil el Rincón Casa de la Cultura, para el desarrollo y puesta en marcha del proyecto “Alianza de Formación en Hip Hop 2015" que permita el fortalecimiento de los procesos y las escuelas de formación en Hip Hop de Bogotá.</t>
  </si>
  <si>
    <t>PRESTAR EL SERVICIO INTEGRAL EDITORIAL AL INSTITUTO DISTRITAL DE LAS ARTES - IDARTES- GERENCIA DE ARTES PLÁSTICAS, EL CUAL INCLUYE COORDINACIÓN EDITORIAL, TRADUCCIÓN, CORRECCIÓN DE ESTILO, DISEÑO, DIAGRAMACIÓN, EDICIÓN DIGITAL DE IMÁGENES E IMPRESIÓN DE LAS PUBLICACIONES DE LA DEPENDENCIA.</t>
  </si>
  <si>
    <t>El INSTITUTO DISTRITAL DE LAS ARTES - IDARTES se adhiere al convenio de asociación No. 0652-2015 suscrito entre el MINISTERIO DE CULTURA Y LA FUNDACIÓN ARTERIA cuyo objeto es "Aunar recursos humanos, administrativos, financieros y de asistencia técnica para desarrollar el componente de circulación en artes visuales 2015".</t>
  </si>
  <si>
    <t>Apoyar a la Corporación Universitaria Minuto de Dios - Uniminuto, para la realización del proyecto “Espacios Locales de Artes Plásticas en Bogotá”, con el fin de impulsar una actividad de interés publico.</t>
  </si>
  <si>
    <t>Prestar servicios profesionales al IDARTES - Subdirección de las Artes en actividades asociadas a los Programas Distritales de Estímulos y el Banco Sectorial de Hojas de Vida de Jurados.</t>
  </si>
  <si>
    <t>Prestar los servicios de apoyo a la gestión al IDARTES - Subdirección de las Artes en las actividades administrativas, logísticas y asistenciales asociadas a la  ejecución de los Programas Distritales de Estímulos y el Banco Sectorial de Hojas de Vida de Jurados.</t>
  </si>
  <si>
    <t>Prestar los servicios de apoyo a la gestión al IDARTES - Subdirección de las Artes en las actividades administrativas, logísticas y asistenciales asociadas a la ejecución de los Programas Distritales de Estímulos y el Banco Sectorial de Hojas de Vida de Jurados.</t>
  </si>
  <si>
    <t>Prestar servicios profesionales al IDARTES - Gerencia de Música en la proyección, construcción y tratamiento de los contenidos de información que se generen de los programas y proyectos que adelante la gerencia.</t>
  </si>
  <si>
    <t>Adición No. 1 al contrato No. 443 -2015 cuyo objeto es "Prestar servicios de apoyo a la gestión al IDARTES - Gerencia de Música en actividades asociadas al seguimiento y desarrollo de proyectos que fortalezcan el campo musical en temas de emprendimiento y circulación, particularmente generando estrategias de Emprendimiento para el sector y los Festivales al Parque”.</t>
  </si>
  <si>
    <t>Prestar servicios de apoyo a la gestión al IDARTES - Gerencia de Música en actividades asociadas al seguimiento y desarrollo de proyectos que fortalezcan el campo musical en temas de emprendimiento y circulación, particularmente generando estrategias de Emprendimiento para el sector y los Festivales al Parque.</t>
  </si>
  <si>
    <t>Prestar servicios profesionales al IDARTES - Gerencia de Música en las actividades asociadas a las acciones que se generen en las dimensiones de formación y creación que se deriven de los programas y proyectos que realiza la Gerencia.</t>
  </si>
  <si>
    <t>Prestar servicios profesionales al IDARTES - Gerencia de Música en las actividades transversales inherentes a los programas y proyectos que adelante la Gerencia.</t>
  </si>
  <si>
    <t>Prestar servicios profesionales al IDARTES - Gerencia de Música en el desarrollo y seguimiento de actividades y procesos misionales inherentes a las dimensiones de formación, creación, circulación y el programa de emprendimiento que desarrolla la Gerencia de Música.</t>
  </si>
  <si>
    <t>Prestar servicios de apoyo a la gestión al IDARTES - Gerencia de Música en las actividades asociadas a la definición de proyectos y acciones que fortalezcan los sectores musicales de Rock y Hip Hop, así como asistir las actividades de preproducción, organización, ejecución y evaluación de los Festivales al Parque de Rock y Hip Hop.</t>
  </si>
  <si>
    <t>Prestar servicios profesionales al IDARTES - Gerencia de Música en la asesoría requerida para la definición de los lineamientos del festival Rock al Parque 2015, concretar los artistas invitados al festival y apoyar la definición de proyectos y acciones que fortalezcan el sector del rock en la ciudad.</t>
  </si>
  <si>
    <t>Modificación y Adición N° 1 AL CONTRATO DE PRESTACIÓN DE SERVICIOS No. 45-2015 CUYO OBJETO ES "Prestar servicios profesionales en la estructuración y trámite de los asuntos de carácter administrativo requeridos por la Gerencia de Música de acuerdo con su actividad misional”.</t>
  </si>
  <si>
    <t>Prestar servicios profesionales en la estructuración y trámite de los asuntos de carácter administrativo requeridos por la Gerencia de Música de acuerdo con su actividad misional.</t>
  </si>
  <si>
    <t>Adición N°. 1 al Convenio de Asociación N° 567-2015 cuyo objeto es "Aunar esfuerzos entre el IDARTES y el Teatro R101 para el desarrollo del proyecto denominado "Circulación de las artes en la Ciudad", como un modelo de gestión cultural para realizar los Festivales Rock, Colombia, Salsa y Jazz al Parque”.</t>
  </si>
  <si>
    <t>Aunar esfuerzos entre el IDARTES y la Corporación para la Comunicación y la Educación Suba al Aire para el desarrollo y puesta en marcha del proyecto "Festival Hip Hop al Parque 2015.</t>
  </si>
  <si>
    <t>Adición No. 1 al contrato de prestación de servicios N° 551 de 2015 cuyo objeto es "Prestar los servicios de alojamiento y alimentación de los jurados, artistas, directores y/o invitados que sean convocados para participar en los festivales al parque,  eventos y actividades  programadas, fomentadas y/o producidas por el IDARTES que se desarrollaran  en los diferentes escenarios y localidades del Distrito Capital".</t>
  </si>
  <si>
    <t>Adicion No. 1 al contrato de prestación de servicios N° 551 de 2015 cuyo objeto es "Prestar los servicios de alojamiento y alimentación de los jurados, artistas, directores y/o invitados que sean convocados para participar en los festivales al parque,  eventos y actividades  programadas, fomentadas y/o producidas por el IDARTES que se desarrollaran  en los diferentes escenarios y localidades del Distrito Capital".</t>
  </si>
  <si>
    <t>Adición No. 1 al contrato de prestación de servicios de alquiler de Back line N° 712 de 2015 cuyo objeto es "Contratar la prestación de servicios de alquiler de Backline necesarios para la realización de los festivales al parque, actividades, eventos desarrollado por el IDARTES y/o en los que haga parte que se desarrollan en los diferentes escenarios y localidades del distrito capital, durante la vigencia de 2015".</t>
  </si>
  <si>
    <t>Adición No. 1 al contrato de prestación de servicios N° 637 de 2015 cuyo objeto es "Prestar los servicios de atención médica y primeros auxilios para el desarrollo de los festivales al parque, eventos y actividades de carácter público programadas producidas por el IDARTES o en los que este haga parte".</t>
  </si>
  <si>
    <t>Aunar esfuerzos entre el IDARTES y la Fundación para el desarrollo gestión y difusión cultural Llorona para la puesta en marcha de los proyectos "Módulo de formación para promotores emergentes de la música en vivo" y "Módulo de introducción al emprendimiento en las localidades", tendientes al fortalecimiento de los agentes del sector de la música en Bogotá, en el marco de Plantario.</t>
  </si>
  <si>
    <t>Aunar esfuerzos entre el IDARTES y la Fundación Bandolitis para el desarrollo del proyecto “Módulo de composición y arreglos para pequeños y medianos formatos”, a realizarse en el marco de MODULACIÓN.</t>
  </si>
  <si>
    <t>Adición N°1 al Convenio de Asociación N° 1116-2015 cuyo objeto es “Aunar esfuerzos entre el IDARTES y la Fundación Bandolitis para el desarrollo del proyecto “Módulo de composición y arreglos para pequeños y medianos formatos”, a realizarse en el marco de MODULACIÓN”</t>
  </si>
  <si>
    <t xml:space="preserve">Adición y prórroga al contrato No. 1190 de 2015 cuyo objeto es: Prestar servicios de impresión de publicaciones que requiera el Instituto Distrital de las Artes, Idartes, en desarrollo de su actividad  misional para el fomento a la creación, investigación, formación, circulación y apropiación del arte y de las prácticas artísticas en el Distrito Capital
</t>
  </si>
  <si>
    <t>Aunar esfuerzos entre el IDARTES y la Asociación de Artes Escénicas Kábala Teatro" para la realización y puesta en marcha del Proyecto "Alianza de Rock en las Localidades", a través de la visibilización de la investigación y la realización de procesos de formación para el emprendimiento, orientados a fortalecer la gestión de los Festivales locales de Rock existentes en Bogotá.</t>
  </si>
  <si>
    <t>Aunar esfuerzos entre el IDARTES y la Fundación Kika Bahareque Colectivo Artístico para el desarrollo del proyecto "Formación de investigación y circulación de productores de investigación" dentro del marco de la Alianza Red de Investigación Musical de Bogotá".</t>
  </si>
  <si>
    <t>Adición N°1 al Convenio de Asociación N° 821-2015 cuyo objeto es“Aunar esfuerzos entre el IDARTES y la Corporación Musicarte, para el desarrollo y puesta en marcha del proyecto “Músicos Populares”, a efectos de fortalecer y visibilizar los músicos populares de la ciudad de Bogotá, a través de la circulación, la divulgación, la promoción y organización sectorial de los mismos”.</t>
  </si>
  <si>
    <t>Aunar esfuerzos entre el IDARTES y la Corporación Musicarte, para el desarrollo y puesta en marcha del proyecto “Músicos Populares”, a efectos de fortalecer y visibilizar los músicos populares de la ciudad de Bogotá, a través de la circulación, la divulgación, la promoción y organización sectorial de los mismos.</t>
  </si>
  <si>
    <t>Adicionar el convenio de asociación N° 530 de 2015 cuyo objeto es "Aunar esfuerzos entre el INSTITUTO DISTRITAL DE LAS ARTES- IDARTES y LA CORPORACIÓN CULTURAL CABILDO para la puesta en marcha del proyecto denominado "Formación- investigación y circulación en danza" como un esquema de asociatividad que involucra actores públicos y privados, para la apropiación de la danza en Bogotá"</t>
  </si>
  <si>
    <t>Adicionar el convenio de asociación N°. 530 de 2015 cuyo objeto es "Aunar esfuerzos entre el INSTITUTO DISTRITAL DE LAS ARTES- IDARTES y LA CORPORACIÓN CULTURAL CABILDO para la puesta en marcha del proyecto denominado "Formación- investigación y circulación en danza" como un esquema de asociatividad que involucra actores públicos y privados, para la apropiación de la danza en Bogotá".</t>
  </si>
  <si>
    <t>Prestar servicios al IDARTES en la realización de trabajos artísticos, como coreógrafa de la Compañía de Danza Residente del Teatro Jorge Eliecer Gaitan, en el marco de las actividades de creación de la Gerencia de Danza del IDARTES.</t>
  </si>
  <si>
    <t>Prestar servicios al IDARTES como asistente de la Compañía de Danza Residente del Teatro Jorge Eliecer Gaitan, en el marco de las actividades de creación de la Gerencia de Danza del IDARTES.</t>
  </si>
  <si>
    <t>Prestar servicios al IDARTES en la realización de trabajos artísticos como bailarín(a) de la Compañía de Danza Residente del Teatro Jorge Eliecer Gaitan, en el marco de las actividades de creación de la Gerencia de Danza de la entidad.</t>
  </si>
  <si>
    <t>Aunar recursos humanos, administrativos, financieros y de asistencia técnica entre el Ministerio de Cultura, el Instituto Distrital de las Artes y el Teatro R101, para el desarrollo y fortalecimiento de procesos creativos, de composición, producción coreográfica, circulación y organización, que aporten a la formación de intérpretes, coreógrafos y del sector de la danza, en beneficio de la formación de públicos.</t>
  </si>
  <si>
    <t>Prestar servicios de apoyo a la gestión al IDARTES - Gerencia de Danza, en las actividades asociadas a los procesos, programas y actividades de investigación en danza.</t>
  </si>
  <si>
    <t>Prestar servicios profesionales al IDARTES- Gerencia de Danza, en las actividades asociadas a la dimensión de circulación, acorde con los proyectos que lidera la dependencia.</t>
  </si>
  <si>
    <t>Prestar Servicios Profesionales al IDARTES - Gerencia de Danza, en aspectos asociados a la actividad de la dependencia en materia administrativa y de planeación acorde con los lineamientos del Plan de Acción de la dependencia.</t>
  </si>
  <si>
    <t>Prestar servicios profesionales al IDARTES - Gerencia de Danza, en acciones asociadas a la  coordinación de requerimientos técnicos y logísticos necesarios para la realización de las actividades de circulación, investigación, creación y formación en danza, mediante la solicitud y el seguimiento de los mismos, así como para la difusión de dichas actividades.</t>
  </si>
  <si>
    <t>Prestar Servicios Profesionales al IDARTES - Gerencia de Danza, en los aspectos referentes a la gestión de actividades administrativas de la dependencia.</t>
  </si>
  <si>
    <t>Prestar servicios de apoyo a la gestión al IDARTES en actividades administrativas y operativas en la Casona de la Danza.</t>
  </si>
  <si>
    <t>Aunar esfuerzos entre el Instituto Distrital de las Artes y la Asociación Cultural Teatrova en la articulación e impulso de  acciones para el desarrollo del  proyecto artístico cultural “Dinámica teatro y públicos en Casa Teatrova”, como una iniciativa que vincula actores públicos y privados.</t>
  </si>
  <si>
    <t>Aunar esfuerzos entre el Instituto Distrital de las Artes y la Asociación de Artes Escénicas Kábala Teatro en la articulación e impulso de  acciones para el desarrollo del  proyecto artístico cultural “Programación sala cultural Kábala teatro: ¡25 años por la vida del arte!”, como una iniciativa que vincula actores públicos y privados.</t>
  </si>
  <si>
    <t>Aunar esfuerzos entre el Instituto Distrital de las Artes y el Círculo Colombiano de Artistas en la articulación e impulso de  acciones para el desarrollo del  proyecto artístico cultural “Ven al teatro”, como una iniciativa que vincula actores públicos y privados.</t>
  </si>
  <si>
    <t>Aunar esfuerzos entre el Instituto Distrital de las Artes y el Club de Teatro Experimental Café La Mama en la articulación e impulso de  acciones para el desarrollo del  proyecto artístico cultural “Volvamos al teatro...Vive La Mama”, como una iniciativa que vincula actores públicos y privados.</t>
  </si>
  <si>
    <t>Aunar esfuerzos entre el Instituto Distrital de las Artes y la Corporación Barraca en la articulación e impulso de  acciones para el desarrollo del  proyecto artístico cultural “Barraca teatro incluyente para Bogotá”, como una iniciativa que vincula actores públicos y privados.</t>
  </si>
  <si>
    <t>Aunar esfuerzos entre el Instituto Distrital de las Artes y la Corporación Colombiana de Teatro – CCT para articular e impulsar acciones para la puesta en operación del proyecto “Teatro ciudad 2015”, como una iniciativa que vincula actores públicos y privados.</t>
  </si>
  <si>
    <t>Aunar esfuerzos entre el Instituto Distrital de las Artes y la Corporación de Teatro y Cultura Acto Latino en la articulación e impulso de  acciones para el desarrollo del  proyecto artístico cultural “Acto 2015”, como una iniciativa que vincula actores públicos y privados.</t>
  </si>
  <si>
    <t>Aunar esfuerzos entre el Instituto Distrital de las Artes y la Corporación Los Funámbulos Centro de Experimentación Artística en la articulación e impulso de  acciones para el desarrollo del  proyecto artístico cultural “Teatro La Macarena: pluralidad  artística 2015”, como una iniciativa que vincula actores públicos y privados.</t>
  </si>
  <si>
    <t>Aunar esfuerzos entre el Instituto Distrital de las Artes y la Fundación Cultural El Contrabajo en la articulación e impulso de  acciones para el desarrollo del  proyecto artístico cultural “Salas de teatro, espacios de encuentro y  formación de públicos”, como una iniciativa que vincula actores públicos y privados.</t>
  </si>
  <si>
    <t>Aunar esfuerzos entre el Instituto Distrital de las Artes y la Fundación de Teatro Ditirambo en la articulación e impulso de  acciones para el desarrollo del  proyecto artístico cultural “Ditirambo teatro 2015: escenarios de teatro popular mestizo y analógico”, como una iniciativa que vincula actores públicos y privados.</t>
  </si>
  <si>
    <t>Aunar esfuerzos entre el Instituto Distrital de las Artes y la Fundación de títeres y teatro La Libélula Dorada en la articulación e impulso de  acciones para el desarrollo del  proyecto artístico cultural “Teatro Libélula Dorada 39 años  a bordo del  asombro”, como una iniciativa que vincula actores públicos y privados.</t>
  </si>
  <si>
    <t>Aunar esfuerzos entre el Instituto Distrital de las Artes y la Fundación Jaime Manzur para el desarrollo de las Artes Escénicas en la articulación e impulso de  acciones para el desarrollo del  proyecto artístico cultural “El mundo mágico de las marionetas de Manzur”, como una iniciativa que vincula actores públicos y privados.</t>
  </si>
  <si>
    <t>Aunar esfuerzos entre el Instituto Distrital de las Artes y la Fundación La Baranda en la articulación e impulso de  acciones para el desarrollo del  proyecto artístico cultural "Temporada de teatro y actividades artísticas 2015”, como una iniciativa que vincula actores públicos y privados.</t>
  </si>
  <si>
    <t>Aunar esfuerzos entre el Instituto Distrital de las Artes y la Fundación La Maldita Vanidad Teatro en la articulación e impulso de  acciones para el desarrollo del  proyecto artístico cultural “El 2015 – año Chejov en la Maldita Vanidad Teatro”, como una iniciativa que vincula actores públicos y privados.</t>
  </si>
  <si>
    <t>Aunar esfuerzos entre el Instituto Distrital de las Artes y la Fundación Teatral Barajas en la articulación e impulso de  acciones para el desarrollo del  proyecto artístico cultural “Arte en tabla Barajas 2015”, como una iniciativa que vincula actores públicos y privados.</t>
  </si>
  <si>
    <t>Aunar esfuerzos entre el Instituto Distrital de las Artes y la Fundación Teatro Estudio Calarcá -Tecal en la articulación e impulso de  acciones para el desarrollo del  proyecto artístico cultural “Temporada Sala Tecal 2015”, como una iniciativa que vincula actores públicos y privados.</t>
  </si>
  <si>
    <t>Aunar esfuerzos entre el Instituto Distrital de las Artes y la Fundación Teatro Nacional para articular e impulsar acciones para la puesta en operación del proyecto “Formación, creación y circulación para las artes escénicas”, como una iniciativa que vincula actores públicos y privados en la realización de proyectos artísticos y culturales.</t>
  </si>
  <si>
    <t>Aunar esfuerzos entre el Instituto Distrital de las Artes y la Fundación Teatro Quimera en la articulación e impulso de  acciones para el desarrollo del  proyecto artístico cultural “30 años de puro teatro”, como una iniciativa que vincula actores públicos y privados.</t>
  </si>
  <si>
    <r>
      <t>Aunar esfuerzos entre el Instituto Distrital de las Artes y el Teatro R101 en la articulación e impulso de  acciones para el desarrollo del  proyecto artístico cultural “Plataforma para el fortalecimiento, la exploración y la innovación en el teatro bogotano</t>
    </r>
    <r>
      <rPr>
        <b/>
        <sz val="11"/>
        <rFont val="Arial"/>
        <family val="2"/>
      </rPr>
      <t>-</t>
    </r>
    <r>
      <rPr>
        <sz val="11"/>
        <rFont val="Arial"/>
        <family val="2"/>
      </rPr>
      <t xml:space="preserve"> vigencia 2015”, como una iniciativa que vincula actores públicos y privados.</t>
    </r>
  </si>
  <si>
    <t>Aunar esfuerzos entre el Instituto Distrital de las Artes y la Asociación Cultural Ensamblaje Teatro Comunidad en la articulación e impulso de  acciones para el desarrollo del  proyecto artístico cultural Fábrica de Teatro 'El Parche Nacional 2015', como una iniciativa que vincula actores públicos y privados.</t>
  </si>
  <si>
    <t>Aunar esfuerzos entre el Instituto Distrital de las Artes y la Fundación Centro Cultural Gabriel García Márquez en la articulación e impulso de acciones para el desarrollo del  proyecto artístico cultural “Nos vemos en el García Márquez 'El original' 2015”, como una iniciativa que vincula actores públicos y privados.</t>
  </si>
  <si>
    <t>Aunar esfuerzos entre el Instituto Distrital de las Artes y la Corporación Casa Ensamble en la articulación e impulso de  acciones para el desarrollo del  proyecto artístico cultural “La cura del domingo”, como una iniciativa que vincula actores públicos y privados en la realización de proyectos artísticos y culturales.</t>
  </si>
  <si>
    <t>Aunar esfuerzos entre el Instituto Distrital de las Artes y la Corporación para el desarrollo y difusión del arte y la cultura popular -CODDIARCUPOP en la articulación e impulso de  acciones para el desarrollo del  proyecto artístico cultural Teatro Tchyminigagua “Desarrollando Teatro Popular de Transformación Social”, como una iniciativa que vincula actores públicos y privados.</t>
  </si>
  <si>
    <t>Aunar esfuerzos entre el Instituto Distrital de las Artes y la Fundación Ernesto Aronna en la articulación e impulso de  acciones para el desarrollo del  proyecto artístico cultural “El espacio del actor y sus manifestaciones artísticas culturales”, como una iniciativa que vincula actores públicos y privados.</t>
  </si>
  <si>
    <t>Aunar esfuerzos entre el Instituto Distrital de las Artes y la Fundación Teatro de La Carrera en la articulación e impulso de  acciones para el desarrollo del  proyecto artístico cultural “Temporada Teatral para la niñez y la juventud”, como una iniciativa que vincula actores públicos y privados.</t>
  </si>
  <si>
    <t>Adición N° 1 al contrato de prestación de servicios de apoyo a la gestión N° 546/15 cuyo objeto es: "Prestar los servicios de apoyo a la gestión al IDARTES - Gerencia de Arte Dramático, en las actividades operativas asociadas a la difusión, publicación, divulgación y visibilización del Programa Salas Concertadas, proyectos sectoriales, Festival de Teatro de Bogotá, estímulos y programación artística de la dependencia".</t>
  </si>
  <si>
    <t>Adición al convenio de asociación N° 1162 de 2015, cuyo objeto es: "Aunar esfuerzos entre el Instituto Distrital de las Artes y la Asociación Nacional de Salas Concertadas de Teatro de Bogotá en la articulación e impulso de acciones para el desarrollo del proyecto artístico cultural "XI Festival de Teatro de Bogotá - Revista Teatros" como una iniciativa que vincula actores públicos y privados".</t>
  </si>
  <si>
    <t>Adición N° 1 al contrato de prestación de servicios de apoyo a la gestión N° 69, cuyo objeto es: " Prestar servicios de apoyo a la gestión al IDARTES - Gerencia de Arte Dramático en actividades asociadas a aspectos misionales, control, acompañamiento y seguimiento de tareas acorde con la actividad funcional de la dependencia".</t>
  </si>
  <si>
    <t>Aunar esfuerzos entre el Instituto Distrital de las Artes y la Fundación Teatro Taller de Colombia en la articulación e impulso de  acciones para el desarrollo del  proyecto artístico cultural “Fomento de las artes escénicas Teatro Taller de Colombia 2015”, como una iniciativa que vincula actores públicos y privados.</t>
  </si>
  <si>
    <t>Aunar esfuerzos entre el Instituto Distrital de las Artes y la Asociación Cultural Teatridanza en la articulación e impulso de  acciones para el desarrollo del  proyecto artístico cultural “CIAT, en las cumbres de Chapinero”, como una iniciativa que vincula actores públicos y privados.</t>
  </si>
  <si>
    <r>
      <t>Aunar esfuerzos entre el Instituto Distrital de las Artes y la Corporación Cultural Tercer Acto para articular e impulsar acciones para la puesta en operación del proyecto “El arte es de todos y para todas</t>
    </r>
    <r>
      <rPr>
        <sz val="11"/>
        <rFont val="Calibri"/>
        <family val="2"/>
      </rPr>
      <t>”, como una iniciativa que vincula actores públicos y privados.</t>
    </r>
  </si>
  <si>
    <r>
      <t>Aunar esfuerzos entre el Instituto Distrital de las Artes y la Fundación Teatro Libre de Bogotá en la articulación e impulso de  acciones para el desarrollo del  proyecto artístico cultural “Teatro Libre: Un crisol de civilizaciones, un baluarte de las artes escénicas</t>
    </r>
    <r>
      <rPr>
        <sz val="11"/>
        <rFont val="Calibri"/>
        <family val="2"/>
      </rPr>
      <t>”, como una iniciativa que vincula actores públicos y privados.</t>
    </r>
  </si>
  <si>
    <t>Aunar esfuerzos entre el Instituto Distrital de las Artes y la Fundación Teatro Varasanta Centro para la Transformación del Actor en la articulación e impulso de  acciones para el desarrollo del  proyecto artístico cultural “Un espacio contemporáneo para la creación - Difusión legado vivo de Jerzy Grotowski 2015”, como una iniciativa que vincula actores públicos y privados.</t>
  </si>
  <si>
    <t>Aunar esfuerzos entre el Instituto Distrital de las Artes y el Teatro La Candelaria en la articulación e impulso de  acciones para el desarrollo del  proyecto artístico cultural “La Candelaria de repertorio y encuentro con 50 años de creación”, como una iniciativa que vincula actores públicos y privados.</t>
  </si>
  <si>
    <t>Aunar esfuerzos entre el Instituto Distrital de las Artes y la Asociación Cultural Hilos Mágicos  en la articulación e impulso de  acciones para el desarrollo del  proyecto artístico cultural “Centro Cultural Hilos Mágicos 2015”, como una  iniciativa que vincula actores públicos y privados.</t>
  </si>
  <si>
    <t>Prestar servicios de apoyo a la gestión al IDARTES - Gerencia de Arte Dramático en actividades asociadas a aspectos misionales, control, acompañamiento y seguimiento de tareas acorde con la actividad funcional de la dependencia.</t>
  </si>
  <si>
    <t>Prestar servicios profesionales al IDARTES - Gerencia de Arte Dramático en los procesos de  seguimiento, control y acompañamiento de actividades según los requerimientos de la dependencia.</t>
  </si>
  <si>
    <t>Prestar los servicios de apoyo a la gestión al IDARTES - Gerencia de Arte Dramático, en las actividades operativas asociadas a la difusión, publicación, divulgación y visibilización del Programa Salas Concertadas, proyectos sectoriales, Festival de Teatro de Bogotá, estímulos y programación artística de la dependencia.</t>
  </si>
  <si>
    <t>Prestación de servicios de apoyo a la gestión al IDARTES - Gerencia de Arte Dramático, en las actividades operativas y logísticas asociadas a la realización del proyecto “Red de Talleres de Arte Dramático en localidades 2015, ENREDARTE”.</t>
  </si>
  <si>
    <t>Adición N°1 al Contrato de prestación de servicios N° 296-2015 cuyo objeto es “Prestar servicios profesionales al IDARTES - Gerencia de Música en la asesoría correspondiente para la definición de proyectos y acciones que fortalezcan los sectores musicales Salsa, Jazz y Músicas Regionales de Colombia, asistir las actividades de preproducción, organización, realización y evaluación de los respectivos Festivales al Parque y de otras programaciones artísticas musicales que se requieran”.</t>
  </si>
  <si>
    <t>Apoyar la gestión del IDARTES – Subdirección de las Artes- en las actividades operativas, logísticas y asistenciales, que respondan a las necesidades y dinámicas del campo artístico en sus ejes estratégicos transversales de fortalecimiento organizacional, participación y de enfoque poblacional, que propenda por el fortalecimiento y la gestión de la circulación, la cualificación, la formación y la divulgación de las artes en el Distrito Capital.</t>
  </si>
  <si>
    <t>Prestar servicios de apoyo a la gestión al IDARTES- Gerencia de Arte Dramático, en las actividades requeridas para la realización de ocho (8) Lecturas Dramáticas y de cinco (5) seminarios-taller con cinco (5) dramaturgos, dentro del marco del proyecto Encuentro de dramaturgia bogotana que lidera la dependencia.</t>
  </si>
  <si>
    <t>Prestar servicios de apoyo a la gestión del IDARTES - Gerencia de Arte Dramático en las actividades requeridas para la presentación de diez (10) funciones de la obra "LOS INCONTADOS: UN TRÍPTICO" y la realización de un Taller Especializado para Artistas Profesionales según los requerimientos de la dependencia.</t>
  </si>
  <si>
    <t>Prestar servicios profesionales al IDARTES - GERENCIA DE ARTE DRAMÁTICO, en el desarrollo y acompañamiento de los proyectos sectoriales, articulación con festivales metropolitanos, programa Salas Concertadas, convocatorias y demás acciones misionales de la dependencia.</t>
  </si>
  <si>
    <t>Prestar servicios de apoyo a la gestión al IDARTES - Gerencia de Arte Dramático en actividades asociadas a la administración de contenidos digitales para la plataforma Arte en Conexión y para el micrositio de la dependencia.</t>
  </si>
  <si>
    <t>Aunar esfuerzos entre el Instituto Distrital de las Artes y la Asociación Cultural Muro de Espuma en la articulación e impulso de  acciones para el desarrollo del  proyecto artístico cultural “13° Festival Internacional de Circo de Bogotá”, como una iniciativa que vincula actores públicos y privados.</t>
  </si>
  <si>
    <t>Aunar esfuerzos entre el Instituto Distrital de las Artes y la Asociación para la investigación, producción, promoción y proyección de las artes escénicas Umbral Teatro en la articulación e impulso de acciones para el desarrollo del proyecto artístico cultural PUNTO CADENETA PUNTO (Taller Metropolitano de Dramaturgia), como una iniciativa que vincula actores públicos y privados en torno al fomento de la dramaturgia en la ciudad.</t>
  </si>
  <si>
    <t>Aunar esfuerzos entre el Instituto Distrital de las Artes y Stroganoff Fundación Cultural en la articulación e impulso de acciones para el desarrollo del proyecto artístico cultural IX ENCUENTRO DISTRITAL DE TEATRO COMUNITARIO 2015, ENCUENTRO DE SABERES, como una iniciativa que vincula actores públicos y privados.</t>
  </si>
  <si>
    <t>Aunar esfuerzos entre el Instituto Distrital de las Artes y la Asociación Nacional de Salas Concertadas de Teatro de Bogotá en la articulación e impulso de acciones para el desarrollo del proyecto artístico cultural "Bogotá de cuento 2015" como una iniciativa que vincula actores públicos y privados.</t>
  </si>
  <si>
    <t>Aunar esfuerzos entre el Instituto Distrital de las Artes y la Corporación Compañía Nacional de las Artes en la articulación e impulso de acciones para el desarrollo del proyecto artístico cultural "III Circuito de teatro infantil con actores 'JAIRO ANÍBAL NIÑO' 2015" como una iniciativa que vincula actores públicos y privados.</t>
  </si>
  <si>
    <t>Aunar esfuerzos entre el Instituto Distrital de las Artes y la Corporación Artística Tierradentro Artes Escénicas y Audiovisuales en la articulación e impulso de acciones para el desarrollo del proyecto artístico cultural "Gestovivo 2015. XI Encuentro de Teatro Gestual, Pantomima y Mimo Clown" como una iniciativa que vincula actores públicos y privados.</t>
  </si>
  <si>
    <t>Aunar esfuerzos entre el Instituto Distrital de las Artes y la Asociación Cultural Hilos Mágicos en la articulación e impulso de acciones para el desarrollo del proyecto artístico cultural Formación, Circulación y Creación en Teatro de títeres 2015 como una iniciativa que vincula actores públicos y privados.</t>
  </si>
  <si>
    <t>Aunar esfuerzos entre el Instituto Distrital de las Artes y la Asociación Cultural Muro de Espuma en la articulación e impulso de acciones para el desarrollo del proyecto artístico cultural  "Circo para la creación 2015"  como una iniciativa que vincula actores públicos y privados.</t>
  </si>
  <si>
    <t>Aunar esfuerzos entre el Instituto Distrital de las Artes y el Teatro R 101 en la articulación e impulso de acciones para el desarrollo del proyecto artístico cultural VIII Encuentro de Jóvenes Creadores - Alteratro, como una iniciativa que vincula actores públicos y privados en torno a la circulación y la formación artística de jóvenes creadores en la ciudad de Bogotá.</t>
  </si>
  <si>
    <t>Aunar esfuerzos entre el Instituto Distrital de las Artes y la Fundación Cultural Teatro Experimental Fontibón TEF en la articulación e impulso de acciones para el desarrollo del proyecto artístico cultural Fortalecimiento a grupos de teatro de larga trayectoria 2015, como una iniciativa que vincula actores públicos y privados.</t>
  </si>
  <si>
    <t>Aunar esfuerzos entre el Instituto Distrital de las Artes y la Corporación DC Arte en la articulación e impulso de  acciones para el desarrollo del  proyecto artístico cultural Teatro al parque 2015 como una  iniciativa que vincula actores públicos y privados.</t>
  </si>
  <si>
    <t>Aunar esfuerzos entre el Instituto Distrital de las Artes y la Fundación Púrpura en la articulación e impulso de acciones para el desarrollo del proyecto artístico cultural "VI Festival Sala B - Circuito 2015" como una iniciativa que vincula actores públicos y privados.</t>
  </si>
  <si>
    <t>Prestar servicios profesionales al IDARTES como Abogado Externo de la entidad, consistente en asesoría, emisión de conceptos, proyectos, respuestas derecho de petición, proyectos respuestas recursos, proyectos respuestas organismos de control, representación en audiencias de conciliación, respuesta demandas por acciones contractuales y demás asuntos que sean requeridos por la entidad acorde con las obligaciones que se pacten.</t>
  </si>
  <si>
    <t>Prestación de servicios profesionales al IDARTES- Subdirección de las Artes en actividades asociadas al Programa Distrital de Estímulos 2015.</t>
  </si>
  <si>
    <t>Prestar servicios profesionales al IDARTES- Dirección General- en actividades administrativas, operativas y asistenciales asociadas a gestión de trámites de la dependencia entre instituciones públicas y privadas acorde con las instrucciones impartidas por el Director.</t>
  </si>
  <si>
    <t>Aunar esfuerzos entre el Instituto Distrital de las Artes y la Corporación Festival Iberoamericano de Teatro de Bogotá en la articulación e impulso de acciones para el desarrollo del proyecto artístico cultural Preproducción de la XV edición del Festival Iberoamericano de Teatro de Bogotá como una iniciativa que vincula actores públicos y privados.</t>
  </si>
  <si>
    <t>Aunar esfuerzos entre el Instituto Distrital de las Artes y la Corporación FAICP Festival Artístico Internacional Invasión de Cultura Popular en la articulación e impulso de acciones para el desarrollo del proyecto artístico cultural XXVII FAICP, Festival Artístico Internacional Invasión de Cultura popular "Carnaval de la Alegría" como una iniciativa que vincula actores públicos y privados.</t>
  </si>
  <si>
    <t>Apoyar la gestión del IDARTES en actividades asociadas a la circulación de artistas y gestores culturales en los espacios de Circulart 2015, atendiendo los órdenes distrital, regional y nacional acorde con las políticas del sector.</t>
  </si>
  <si>
    <t>Prestar servicios de apoyo a la gestión al IDARTES - Gerencia de Artes Audiovisuales, en actividades asistenciales, operativas y logísticas requeridas para la preservación, conservación y socialización del patrimonio audiovisual de la entidad.</t>
  </si>
  <si>
    <t>Adición No. 1 al convenio de asociación 562-2015 Suscrito entre el IDARTES y la Fundación Casa de Poesía Silva, cuyo objeto es Aunar esfuerzos entre el Instituto Distrital de las Artes y la Fundación Casa de Poesía Silva para articular e impulsar acciones dirigidas a la promoción y apropiación de la poesía, mediante la ejecución del proyecto La palabra Tierra prometida, como una iniciativa que vincula actores públicos y privados en la realización de proyectos artísticos y culturales de interés público.</t>
  </si>
  <si>
    <t>Aunar esfuerzos entre el Instituto Distrital de las Artes y la Fundación Casa de Poesía Silva para articular e impulsar acciones dirigidas a la promoción y apropiación de la poesía, mediante la ejecución del proyecto La palabra Tierra prometida, como una iniciativa que vincula actores públicos y privados en la realización de proyectos artísticos y culturales de interés público.</t>
  </si>
  <si>
    <t>Adición No. 2 al Convenio de Asociación No. 448 de 2014, cuyo objeto es Aunar esfuerzos entre el Instituto Distrital de las Artes y la Fundación Arteria para articular e impulsar acciones para la puesta en operación del Proyecto "Divulgación y apropiación de las prácticas artísticas plásticas y visuales", como una iniciativa que vincula actores públicos y privados en la realización de proyectos artísticos y culturales.</t>
  </si>
  <si>
    <t>Prestar servicios de apoyo a la gestión al IDARTES- Gerencia de Artes Artes Plásticas y Visuales, en actividades técnicas, operativas y logísticas asociadas a las exposiciones “Bogotá Belleza y Horror”; “Yo seré tu espejo” y reproducciones de Arte Moderno Colombiano - Mambo viajero.</t>
  </si>
  <si>
    <t>Prestar servicios al Instituto Distrital de las Artes – IDARTES-  realizando publicación bimestral de un inserto en la revista EL MALPENSANTE, de los mejores textos literarios seleccionados de los diferentes programas que desarrolla la Gerencia de Literatura, o los que indique la entidad.</t>
  </si>
  <si>
    <t>Adición al Convenio de Asociación No. 568 de 2015, cuyo objeto es:"Aunar esfuerzos entre EL INSTITUTO DISTRITAL DE LAS ARTES - IDARTES - y STROGANOFF FUNDACIÓN CULTURAL para desarrollar el proyecto denominado "Circulación de artistas en espacios no convencionales", dentro del marco del programa DISTRITO ARTE CONEXIÓN como estrategia de fomento de la circulación de las artes en vivo de artistas distritales en espacios locales que diversifique y cualifique la oferta cultural de la ciudad de Bogotá"</t>
  </si>
  <si>
    <t>Prestar servicios de apoyo a la gestión al  IDARTES en las actividades asociadas al desarrollo de un circuito de presentaciones artísticas de música de trío en la ciudad de Bogotá como estrategia de revitalización de la serenata como una practica cultural, patrimonial y  artística de la ciudad.</t>
  </si>
  <si>
    <t>Prestación de servicios de apoyo a la gestión del IDARTES en el desarrollo de un circuito de presentaciones artísticas de músicos populares en la ciudad de Bogotá como estrategia de revitalización de la serenata como una practica cultural, patrimonial y  artística de la ciudad.</t>
  </si>
  <si>
    <t>Apoyar a la Fundación Valenzuela y Klenner, para la realización del proyecto ‘La Otra Arte Contemporáneo 2015’ con el fin de impulsar una actividad de interés público.</t>
  </si>
  <si>
    <t>Aunar esfuerzos entre EL  INSTITUTO DISTRITAL DE LAS ARTES - IDARTES - y STROGANOFF FUNDACIÓN CULTURAL para desarrollar el proyecto denominado “Circulación de artistas en espacios no convencionales”, dentro del marco del programa DISTRITO ARTE CONEXIÓN como estrategia de fomento de la circulación de las artes en vivo de artistas distritales en espacios locales que diversifique y cualifique la oferta cultural de la ciudad de Bogotá.</t>
  </si>
  <si>
    <t>Adicionar el contrato de PRESTACIÓN DE SERVICIOS Y DE ALQUILER DE EQUIPOS  N°: 791  de 2015 cuyo objeto es: "Contratar la propuesta del diseño de los escenarios y la ejecución montaje, desmontaje, alquiler de equipos e insumos de Producción Técnica, necesarios para la realización de los festivales al Parque, actividades, eventos y producciones desarrolladas por el IDARTES y/o en las que este haga parte en la vigencia del año 2015”.</t>
  </si>
  <si>
    <t>Adición al Contrato de Prestación de Servicios No. 1228 de 2015 cuyo objeto es: Prestar servicios al Instituto Distrital de las Artes – Idartes- Área de Comunicaciones, realizando la entrega y/o distribución personalizada de material informativo y divulgativo sobre los Programas y eventos que realiza en desarrollo de su actividad misional; en los escenarios propios, los que administra, en Portales y Estaciones del Sistema Transmilenio y Universidades.</t>
  </si>
  <si>
    <t>Prestar servicios al Instituto Distrital de las Artes – IDARTES- Área de Comunicaciones, realizando la entrega y/o distribución personalizada de material informativo y divulgativo sobre los Programas y eventos que realiza en desarrollo de su actividad misional; en los escenarios propios, los que administra, en portales y estaciones del Sistema Transmilenio y Universidades.</t>
  </si>
  <si>
    <t>Prestar los servicios de apoyo a la gestión del IDARTES -Subdirección de las Artes- en las  actividades inherentes a la circulación de una (1) presentación artística que visibilice el tap dance  en la ciudad, en el marco del  II Festival BOGOTAP 2015.</t>
  </si>
  <si>
    <t>Apoyar la gestión del IDARTES en la realización de la actividad "Peñas Musicales" asociadas a la circulación de artistas locales y distritales, que propicien el fortalecimiento y visibilización de las agrupaciones musicales Bogotanas.</t>
  </si>
  <si>
    <t>Modificación y  Adición 1 al Contrato de Prestación de Servicios de Apoyo a la Gestión N° 1100 de 2015 cuyo objeto es: "Apoyar la gestión del IDARTES - Subdirección de las Artes- en las actividades operativas, logísticas y asistenciales, que respondan a las necesidades y dinámicas del campo artístico en sus ejes estratégicos transversales de fortalecimiento organizacional, participación y de enfoque poblacional, que propenda por el fortalecimiento y la gestión de la circulación, la cualificación, la formación y la divulgación de las artes en el Distrito Capital".</t>
  </si>
  <si>
    <t>Adición 1 al Contrato de Prestación de Servicios de Apoyo a la Gestión 344 de 2015 cuyo objeto es: "Prestar Servicios de apoyo a la gestión al IDARTES en actividades operativas, logísticas y asistenciales que se requieran para la realización de intervenciones artísticas en las instalaciones y espacios de ciudad, con énfasis en espacios emblemáticos del Centro ampliado, así como en espacios no convencionales, patrimoniales o públicos que le sean indicados por la supervisión".</t>
  </si>
  <si>
    <t>Modificación y Adición N° 1 AL CONTRATO DE PRESTACION DE SERVICIOS No. 1055 CUYO OBJETO ES "PRESTAR LOS SERVICIOS PROFESIONALES AL IDARTES - SUBDIRECCIÓN DE LAS ARTES- PARA EL APOYO A LA SUPERVISIÓN DE LOS CONTRATOS QUE LE SEAN ASIGNADOS".</t>
  </si>
  <si>
    <t>PRESTAR LOS SERVICIOS PROFESIONALES AL IDARTES - SUBDIRECCIÓN DE LAS ARTES- PARA EL APOYO A LA SUPERVISIÓN DE LOS CONTRATOS QUE LE SEAN ASIGNADOS.</t>
  </si>
  <si>
    <t>Prestar servicios de Apoyo a la Gestión del Instituto Distrital de las Artes- Gerencia de Artes Audiovisuales, en la estrategia de intervención integral y territorial en las localidades Fontibón, Engativa, Bosa y Usaquen. Particularmente en actividades asociadas al "Festival Internacional de Cine Fantástico y de Terror 7a Edición"  a través de acciones de formación en las Salas Asociadas al proyecto Cinemateca Rodante.</t>
  </si>
  <si>
    <t>Prestar servicios de Apoyo a la Gestión del Instituto Distrital de las Artes- Gerencia de Artes Audiovisuales, en la estrategia de intervención integral y territorial en las localidades Santa Fé, Ciudad Bolívar, Chapinero y Candelaria, particularmente en actividades asociadas al evento “XII Festival Internacional de Cortometrajes y Escuelas de Cine EL ESPEJO 2015“ a través de acciones de formación en las Salas Asociadas al proyecto Cinemateca Rodante.</t>
  </si>
  <si>
    <t>Prestar servicios de Apoyo a la Gestión del Instituto Distrital de las Artes- Gerencia de Artes Audiovisuales, en la estrategia de intervención integral y territorial en las localidades Chapinero, Mártires y Suba  particularmente en actividades asociadas a la Muestra Itinerante “Cine en Femenino” a través de acciones de formación en las Salas Asociadas al proyecto Cinemateca Rodante.</t>
  </si>
  <si>
    <t>Adición No. 1  al Contrato de Suministro No. 552-2015 cuyo objeto es "SUMINISTRO DE PASAJES AÉREOS EN RUTAS NACIONALES E INTERNACIONALES NECESARIOS PARA EL DESPLAZAMIENTO AÉREO DE PERSONAL EN EL DESARROLLO DE LAS ACTIVIDADES PROGRAMADAS Y/O PRODUCIDAS POR EL IDARTES".</t>
  </si>
  <si>
    <t>Adicionar el convenio de asociación N° 2378/15 cuyo objeto es "Aunar recursos humanos, administrativos, financieros y de asistencia técnica entre el Ministerio de Cultura, el Instituto Distrital de las Artes y el Teatro R101, para el desarrollo y fortalecimiento de procesos creativos, de composición, producción coreográfica, circulación y organización, que aporten a la formación de intérpretes, coreógrafos y del sector de la danza, en beneficio de la formación de públicos".</t>
  </si>
  <si>
    <t>Adición N° 1 al convenio de asociación N° 567-2015 cuyo objeto es "Aunar esfuerzos entre el IDARTES y el Teatro R101 para el desarrollo del proyecto denominado "Circulación de las artes en la Ciudad", como un modelo de gestión cultural para realizar los Festivales Rock, Colombia, Salsa y Jazz al Parque".</t>
  </si>
  <si>
    <t>Adición N 1 al contrato de licenciamiento N 806 de 2015 cuyo objeto es : "Autorizar al IDARTES la ejecución y comunicación pública de las obras musicales, literarias, teatrales, audiovisuales y de la danza, de autores y compositores asociados nacionales y de los extranjeros en virtud de los derechos patrimoniales de autor de sus afiliados en Colombia y a través de los contratos de representación recíproca, en las  utilizaciones de los repertorios que el Instituto, realice en los eventos, festivales y actividades desarrolladas”.</t>
  </si>
  <si>
    <t>Prestar servicios de apoyo a la gestión en actividades operativas y administrativas en la Oficina Asesora Jurídica, asociada a la compilación, remisión, reproducción y suministro de información de los expedientes contractuales que se requieran para consulta, revisión y /o extracción de información con destino a dependencias de la entidad y/o a organismos de control, previa solicitud al área de gestión documental de la entidad.</t>
  </si>
  <si>
    <t>Adición al Convenio de Asociación No. 568 de 2015, cuyo objeto es:"Aunar esfuerzos entre EL INSTITUTO DISTRITAL DE LAS ARTES - IDARTES - y STROGANOFF FUNDACIÓN CULTURAL para desarrollar el proyecto denominado "Circulación de artistas en espacios no convencionales", dentro del marco del programa DISTRITO ARTE CONEXIÓN como estrategia de fomento de la circulación de las artes en vivo de artistas distritales en espacios locales que diversifique y cualifique la oferta cultural de la ciudad de Bogotá".</t>
  </si>
  <si>
    <t>Adición y prórroga del contrato de prestación de servicios Profesionales No.740 de 2015, cuyo objeto es: Prestar servicios profesionales al IDARTES como abogado en la estructuración de los documentos necesarios para la etapa precontractual, contractual y post contractual asociados a estudios previos, actos adminstrativos y minutas contractuales para el otorgamiento del PUFA, así como en la proyección de convenios y acuerdos interinstitucionales y con entidades de los sectores públicos y privado relacionadas con el sector audiovisual y para la revisión de respuestas a derechos de petición y respuestas a vecinos, productores y entidades sobre la realización de filmaciones, acorde con las obligaciones del Instituto en esta materia.</t>
  </si>
  <si>
    <t>Adición y prórroga del contrato de prestación de servicios No.889 de 2015, cuyo objeto es: 
Prestar servicios de apoyo a la gestión al IDARTES - Gerencia de Artes Audiovisuales en actividades administrativas asociadas al monitoreo y control del Permiso Unificado para Filmaciones Audiovisuales (PUFA) de la Comisión Fílmica de Bogotá.</t>
  </si>
  <si>
    <t>Adición y prórroga del contrato de prestación de servicios No.888 de 2015, cuyo objeto es: 
Prestar servicios de apoyo a la gestión al IDARTES - Gerencia de Artes Audiovisuales en actividades administrativas asociadas al monitoreo y control del Permiso Unificado para Filmaciones Audiovisuales (PUFA) de la Comisión Fílmica de Bogotá.</t>
  </si>
  <si>
    <t>Adición y prórroga del contrato de prestación de servicios No.333 de 2015, cuyo objeto es:prestar los servicios profesionales al IDARTES- Gerencia de Artes Audiovisuales en actividades asociadas al proceso de implementación de la Comisión Fílmica de Bogotá 
(CFB) y del  Permiso Unificado de Filmaciones Audiovisuales (PUFA).</t>
  </si>
  <si>
    <t>Adición y prórroga del contrato de prestación de servicios No.780 de 2015, cuyo objeto es: Prestar servicios de apoyo a la gestión al IDARTES - Gerencia de Artes Audiovisuales en actividades administrativas asociadas a la elaboración de la Guía de Producción de Bogotá (Directorio de Servicios, Directorio de Locaciones, etc) y demás materiales, canales y plataformas de promoción de la ciudad y las industrias Audiovisuales.</t>
  </si>
  <si>
    <t xml:space="preserve">Adición y prórroga del contrato de prestación de servicios No.801 de 2015, cuyo objeto es: Prestar servicios de apoyo a la gestión al IDARTES - Gerencia de Artes Audiovisuales en actividades administrativas asociadas a la implementación del Permiso Unificado de Filmaciones Audiovisuales (PUFA). </t>
  </si>
  <si>
    <t>Adicionar el convenio de asociación N° 530 de 2015 cuyo objeto es "aunar esfuerzos entre el INSTITUTO DISTRITAL DE LAS ARTES- IDARTES y LA CORPORACIÓN CULTURAL CABILDO para la puesta en marcha del proyecto denominado "Formación- investigación y circulación en danza" como un esquema de asociatividad que involucra actores públicos y privados, para la apropiación de la danza en Bogotá".</t>
  </si>
  <si>
    <t>Adición N 1 al contrato de prestación de servicios de alquiler de backline N° 712 de 2015 cuyo objeto es " Contratar la prestación de servicios de alquiler de Backline necesarios para la realización de los festivales al parque, actividades, eventos desarrollado por el IDARTES y/o en los que haga parte que se desarrollan en los diferentes escenarios y localidades del distrito capital, durante la vigencia de 2015".</t>
  </si>
  <si>
    <t>Prestar servicios de apoyo a la gestión al IDARTES en las actividades asociadas a la circulación de artistas del área musical en el marco de la Navidad Humana en los distintos corredores de iluminación y espacios culturales del Distrito Capital.</t>
  </si>
  <si>
    <t>Prestar servicios de apoyo a la gestión al IDARTES en actividades de recopilación de información gráfica y redacción de textos relacionados con la historia del Teatro El Parque, escenario a cargo de la entidad.</t>
  </si>
  <si>
    <t>Adición al contrato No. 1036 de 2015  cuyo objeto consiste en "Prestar el servicio  de vigilancia, guarda, custodia y seguridad de las Sedes del Instituto Distrital de las Artes - IDARTES así como en los equipamientos en arrendamiento, Centros Locales de Artes para la Niñez y la Juventud CLAN y en eventos culturales artísticos que promueva en los diferentes sitios de la ciudad de Bogotá D. C.".</t>
  </si>
  <si>
    <t>Adicionar el contrato de prestación de servicios No. 543 de 2015 cuyo objeto consiste en "Contratar el servicio de mensajería expresa, que comprende la recepción, recolección y entrega personalizada de envíos de correspondencia u demás objetos postales que genere el IDARTES,  transportados vía superficie y/o Aérea, en el ámbito local nacional e internacional.</t>
  </si>
  <si>
    <t>Prestar servicios de apoyo a la gestión al IDARTES en actividades operativas, logísticas y asistenciales que se requieran para  la realización de intervenciones artísticas en las instalaciones y espacios de ciudad, con énfasis en espacios emblemáticos del Centro ampliado, así como en espacios no convencionales, patrimoniales o públicos que le sean indicados por la supervisión.</t>
  </si>
  <si>
    <t>Prestar servicios profesionales al IDARTES - Área de Comunicaciones, en actividades asociadas a relaciones públicas, gestión en comunicaciones externas y posicionamiento del Instituto en el marco de La Cumbre Mundial de Arte y Cultura para la Paz de Colombia y la inauguración del CLAN de Cantarrana.</t>
  </si>
  <si>
    <t>Apoyar la gestión el IDARTES en la presentación de doce (12) funciones de arte dramático, con las cuales se aborde el tema de Teatro- Memoria Histórica con grupos de Profesionales de Teatro de larga Trayectoria de Bogotá en salas concertadas y espacios metropolitanos.</t>
  </si>
  <si>
    <t>Prestar servicios de apoyo a la gestión al IDARTES, en actividades operativas asociadas a la conceptualización, organización y realización de una intervención de grafiti, de conformidad con los lineamientos de la Gerencia de Artes Plásticas en el marco del Convenio Interadministrativo No. 110-00129-225-2015 suscrito entre el Instituto Distrital de las Artes - IDARTES y el Departamento Administrativo de la Defensoría del Espacio Público - DADEP.</t>
  </si>
  <si>
    <t>Prestar servicios de apoyo a la gestión al IDARTES - Gerencia de Artes Plásticas en las actividades asociadas a la planeación, ejecución y seguimiento de la Invitación pública Memorias del futuro 2015 - Intervenciones artísticas urbanas.</t>
  </si>
  <si>
    <t>Adición No. 3 al Convenio de Asociación No. 469 de 2014, cuyo objeto es Aunar esfuerzos entre el IDARTES y la Fundación Cultural Teatro Experiemental de Fontibón - TEF para desarrollar y poner en marcha el proyecto "Imaginarios y Cambios de una Ciudad Creativa y Artística" que propenda por el desarrollo de actividades para el fortalecimiento y la gestión de la circulación, la cualificación, la formación y la divulgación de las artes en el Distrito Capital.</t>
  </si>
  <si>
    <t>Aunar esfuerzos técnicos, administrativos y financieros entre la Secretaría Distrital de Cultura, Recreación y Deporte -SCRD-, el Instituto Distrital de las Artes - IDARTES-, la Fundación Gilberto Álzate Avendaño - FUGA- y la Fundación Arteria para la realización del proyecto "Laboratorio de Creación: Memoria y Vida" en el marco del Decreto 632 de 2014 y el Plan de Desarrollo de la Bogotá Humana.</t>
  </si>
  <si>
    <t>ADICIONAR  EL CONTRATO DE PRESTACIÓN DE SERVICIOS PROFESIONALES No. 1123 CUYO OBJETO CONSISTE EN " PRESTAR LOS SERVICIOS PROFESIONALES AL IDARTES EN LA ELABORACIÓN Y ACTUALIZACIÓN DE LOS MANUALES DE FUNCIONES DE CONFORMIDAD CON LO ESTABLECIDO EN EL DECRETO UNICO REGLAMENTARIO."</t>
  </si>
  <si>
    <t>Prestar servicios profesionales al IDARTES en la recopilación de información asociada a procesos disciplinarios y fiscales que cursan contra funcionarios y exfuncionarios del Instituto, con base en la información que reposa en la Oficina Asesora Jurídica, a efectos  de consolidar un soporte documental para la prevención de daño antijurídico en contra de la entidad.</t>
  </si>
  <si>
    <t>PRESTAR APOYO A LA SUBDIRECCION ADMINISTRATIVA Y FINANCIERA EN ACTIVIDADES RELACIONADAS CON LA RECEPCIÓN DE DOCUMENTACIÓN, DIGITALIZACIÓN, MENSAJERÍA INTERNA Y EXTERNA Y ATENCIÓN A LOS USUARIOS INTERNOS Y EXTERNOS DE LA ENTIDAD.</t>
  </si>
  <si>
    <t>Prestar servicios al IDARTES en las actividades requeridas para la ejecución los Programas de Fortalecimiento Institucional tendientes al desarrollo de las capacidades, visiones, habilidades, aptitudes, actitudes y competencias de los servidores públicos de la entidad y sus grupos familiares.</t>
  </si>
  <si>
    <t>Prestar los servicios profesionales a la Subdirección Administrativa y Financiera en el Área de Talento Humano, en el Registro y Consolidación de Información Administrativa y Financiera,  en desarrollo del proyecto fortalecimiento de la gestión institucional.</t>
  </si>
  <si>
    <t>ADICIONAR EL CONTRATO DE PRESTACIÓN DE SERVICIOS DE APOYO A LA GESTION No. 64 DE 2015 CUYO OBJETO CONSISTE EN BRINDAR APOYO AL ALMACEN GENERAL EN EL REGISTRO Y CONTROL DE INGRESOS Y EGRESOS DE ELEMENTOS DE FERRETERIA, TOMA FISICA DE INVENTARIOS Y REGISTRO DE ACTIVOS AL SISTEMA SI CAPITAL.</t>
  </si>
  <si>
    <t>Prestar servicios profesionales a la Oficina Asesora Jurídica en trámites contractuales y poscontractuales los primeros asociados a la ejecución contractual y los segundos a la revisión de actas de liquidación de convenios y contratos, así como en la preparación de informes contractuales por cierre de vigencia.</t>
  </si>
  <si>
    <t>Prestar servicios de apoyo a la gestión a la Oficina Asesora Jurídica en actividades operativas y administrativas asociadas a compilación de documentos en materia de Convenios Interadministrativos y digitación de informes de la dependencia.</t>
  </si>
  <si>
    <t>ADICIONAR Y PRORROGAR EL CONTRATO DE PRESTACIÓN DE SERVICIOS No. 029 - 2015, CUYO OBJETO CONSISTE EN "PRESTAR SERVICIOS DE APOYO A LA GESTIÓN A LA SUBDIRECCIÓN ADMINISTRATIVA Y FINANCIERA EN LAS ACTIVIDADES ADMINISTRATIVAS Y OPERATIVAS QUE SE REQUIERAN EN ASUNTOS RELACIONADOS CON EL TALENTO HUMANO DE LA ENTIDAD".</t>
  </si>
  <si>
    <t>ADICIONAR Y PRORROGAR EL CONTRATO DE PRESTACIÓN DE SERVICIOS PROFESIONALES No. 544-2015  CUYO OBJETO CONSISTE EN  PRESTAR LOS SERVICIOS PROFESIONALES A LA SUBDIRECCIÓN ADMINISTRATIVA Y FINANCIERA EN LOS ASUNTOS DISCIPLINARIOS EN PRIMERA INSTANCIA Y EN TODOS AQUELLOS ASUNTOS EN LOS QUE SE REQUIERA.</t>
  </si>
  <si>
    <t>Prestar servicios de apoyo a la gestión a la Oficina Asesora de Planeación en actividades asistenciales y administrativas, relacionadas con la planeación presupuestal y financiera del Instituto Distrital de las Artes.</t>
  </si>
  <si>
    <t>Prestar los servicios profesionales a IDARTES en el seguimiento a las actividades de  cierre  financiero que requiere para la presentación de los estados Financieros  Trimestrales  de Ia  Entidad.</t>
  </si>
  <si>
    <t>Brindar apoyo al almacén general  en el registro y control de ingresos y egresos de  elementos de ferretería, toma física de inventarios y  registros de activos al sistema SI CAPITAL.</t>
  </si>
  <si>
    <t>Prestar servicios de apoyo administrativo y logístico, que fortalezcan la Gestión institucional en las actividades que se organicen y requieran para la ejecución de los proyectos a cargo de la Dirección General del Instituto Distrital de las Artes.</t>
  </si>
  <si>
    <t>Prestación de Servicios Profesionales a la Oficina Asesora Jurídica en los trámites correspondientes a Convenios de Asociación Contratos de Apoyo, Convenios Interadministrativos y de Cooperación con base en el Estatuto General de Contratación y Regímenes Especiales.</t>
  </si>
  <si>
    <t>PRESTAR LOS SERVICIOS DE APOYO A LA GESTION EN ACTIVIDADES OPERATIVAS DE MENSAJERIA DE TODA LA DOCUMENTACIÓN QUE GENERA EL INSTITUTO DISTRITAL DE LAS ARTES - IDARTES.</t>
  </si>
  <si>
    <t>Prestar los servicios profesionales a la Subdirección Administrativa y Financiera en los asuntos disciplinarios en primera instancia y en todas aquellos asuntos en los que se requiera.</t>
  </si>
  <si>
    <t>Prestar servicios profesionales en la Subdirección Administrativa y Financiera - Área de Presupuesto en el desarrollo  y ejecución de las actividades propias del Sistema Presupuestal a través del registro, actualización y conciliación de las operaciones presupuestales de la  Entidad.</t>
  </si>
  <si>
    <t>Prestar servicios profesionales en la Subdirección Administrativa y Financiera – Área  Contabilidad con el registro y consolidación de la información contable generada en las  diferentes áreas de la entidad,  así como la preparación y presentación de la información  exógena Distrital y Nacional.</t>
  </si>
  <si>
    <t>Prestar servicios profesionales en la Subdirección Administrativa y Financiera – Área  Contabilidad con el seguimiento
 y conciliación de los  saldos de las diferentes cuentas  que componen los  estados financieros de la Entidad.</t>
  </si>
  <si>
    <t>Prestar servicios profesionales en la Subdirección Administrativa y Financiera – Área de  Tesorería realizando el registro
 y consolidación de la información generada desde los  diferentes equipamientos culturales de la Entidad.</t>
  </si>
  <si>
    <t>Prestar los servicios profesionales a la Subdirección Administrativa y Financiera en actividades y competencias financieras y económicas requeridas para efectuar el registro, control y seguimiento a los recursos provenientes de los escenarios a cargo del IDARTES, así mismo de los ingresos por transferencias Distritales.</t>
  </si>
  <si>
    <t>Prestar servicios profesionales a IDARTES para apoyar las actividades relacionadas con la revisión de informes de pagos a contratistas, liquidación de impuestos, verificación de los soportes necesarios para el pago y demás operaciones que se generen en el área de Tesorería</t>
  </si>
  <si>
    <t>Prestación de servicios profesionales en la Subdirección Administrativa y Financiera, realizando la gestión financiera en el registro de las OP en el sistema Opget Local y en Línea en Hacienda, así como la generación de terceros y  liquidación de cuentas.</t>
  </si>
  <si>
    <t>Brindar apoyo a la Subdirección Administrativa y Financiera en actividades relacionadas con la recepción,  digitalización
y clasificación de la documentación que se tramita en el Instituto Distrital del Artes - Idartes.</t>
  </si>
  <si>
    <t>Prestar servicios de apoyo a la gestión a la Subdirección Administrativa y Financiera en las actividades administrativas y 
operativas que se requieran en asuntos relacionados con el Talento Humano de la Entidad.</t>
  </si>
  <si>
    <t>ADICIONAR EL CONTRATO DE PRESTACIÓN DE SERVICIOS PROFESIONALES No. 1067 DE 2015 CUYO OBJETO CONSISTE EN PRESTAR LOS SERVICIOS PROFESIONALES A LA SUBDIRECCIÓN ADMINISTRATIVA Y FINANCIERA EN EL ÁREA DE TALENTO HUMANO, EN EL REGISTRO Y CONSOLIDACIÓN DE INFORMACIÓN ADMINISTRATIVA Y FINANCIERA, EN DESARROLLO DEL PROYECTO FORTALECIMIENTO DE LA GESTIÓN INSTITUCIONAL.</t>
  </si>
  <si>
    <t>Adicionar el contrato de prestación de servicios profesionales No. 1012 de 2015 cuyo objeto consiste en Prestar los servicios profesionales a la subdirección administrativa y financiera en todos los temas jurídicos relacionados con el área de talento humano y la ejecución de los planes de bienestar y capacitación.</t>
  </si>
  <si>
    <t>Prestar los servicios profesionales al IDARTES en la elaboración y actualización de los Manuales de Funciones de conformidad con lo establecido en el Decreto Único Reglamentario 1083 de 2015.</t>
  </si>
  <si>
    <t>Prestar los servicios profesionales a la Subdirección Administrativa y Financiera  en todos los temas jurídicos relacionados con el área de talento humano y la ejecución de los planes de bienestar y capacitación.</t>
  </si>
  <si>
    <t>Prestar servicios profesionales al IDARTES en actividades asociadas a la administración de los recursos del Centro de computo, servidores e infraestructura TIC de la entidad.</t>
  </si>
  <si>
    <t>Prestar el mantenimiento, capacitación, soporte técnico e implementación de requerimientos al ERP - SI CAPITAL versión 2014 en los módulos SISCO y PERNO.</t>
  </si>
  <si>
    <t>Prestar los servicios profesionales a la Subdirección Administrativa y Financiera, en  el mantenimiento, soporte y capacitación del sistema de información Si-Capital,  para los módulos de presupuesto, plan anual de caja, Operación y gestión de tesorería, almacén e inventarios, contabilidad y terceros II.</t>
  </si>
  <si>
    <t>Prestar los servicios profesionales al Instituto Distrital de las Artes- IDARTES para la implementación y mantenimiento de las herramientas de sus portales web, de los Programas y Escenarios que administra.</t>
  </si>
  <si>
    <t>Adición al contrato de prestación de servicios No.047 de 2015 cuyo objeto es: Prestar los servicios profesionales al Instituto Distrital de las Artes- IDARTES para la implementación y mantenimiento de las herramientas de sus portales web, de los Programas y Escenarios que administra.</t>
  </si>
  <si>
    <t>Prestar los servicios de apoyo a la gestión al Instituto Distrital de las Artes – IDARTES en el registro fotográfico de los diferentes eventos y programas que éste desarrolla, a través de los cuales se promueven las prácticas artísticas en el Distrito Capital.</t>
  </si>
  <si>
    <t>Adición al contrato de prestación de servicios No. 324 de 2015, cuyo objeto es: Prestar los servicios de apoyo a la gestión al Instituto Distrital de las Artes – IDARTES para diseñar piezas gráficas, divulgativas e informativas, impresas y digitales, que se requieran para la difusión de los eventos y programas que éste desarrolla, a través de los cuales se promueven las prácticas artísticas en el Distrito Capital.</t>
  </si>
  <si>
    <t>Adición al contrato de prestación de servicios No. 309 de 2015, cuyo objeto es: Prestar los servicios de apoyo a la gestión al Instituto Distrital de las Artes – IDARTES para diseñar piezas gráficas, divulgativas e informativas, impresas y digitales, que se requieran para la difusión de los eventos y programas que éste desarrolla, a través de los cuales se promueven las prácticas artísticas en el Distrito Capital.</t>
  </si>
  <si>
    <t>Prestar los servicios de apoyo a la gestión al Instituto Distrital de las Artes – IDARTES en el cubrimiento audiovisual de los diferentes eventos y programas que éste desarrolla, a través de los cuales se promueven las prácticas artísticas en el Distrito Capital.</t>
  </si>
  <si>
    <t>Prestar los servicios profesionales al Instituto Distrital de las Artes – IDARTES para el registro fotográfico de los diferentes eventos y programas que éste desarrolla, a través de los cuales se promueven las prácticas artísticas en el Distrito Capital.</t>
  </si>
  <si>
    <t>Adición al contrato de prestación de servicios No.123 de 2015 cuyo objeto es: Prestar los servicios profesionales al Instituto Distrital de las Artes – IDARTES para el registro fotográfico de los diferentes eventos y programas que éste desarrolla, a través de los cuales se promueven las prácticas artísticas en el Distrito Capital.</t>
  </si>
  <si>
    <t>Prestar los servicios profesionales al Instituto Distrital de las Artes- IDARTES en la implementación de estrategias de comunicación digital para la difusión de contenidos en las redes sociales de los Festivales al Parque de Salsa, Colombia, Rock, Hip-Hop, Jazz y Danza en la Ciudad, y demás redes que le sean asignadas; así como para la adquisición de nuevos usuarios.</t>
  </si>
  <si>
    <t>Prestar los servicios profesionales al Instituto Distrital de las Artes- IDARTES para la elaboración, implementación y seguimiento de estrategias de comunicación para la divulgación y difusión de los diferentes eventos y programas que desarrolla la Gerencia de Música y el Programa Jornada Única para la Excelencia Académica y la Formación Integral, con los cuales se promueven las prácticas artísticas en el Distrito Capital, a través de los diferentes medios de comunicación.</t>
  </si>
  <si>
    <t>Adición al contrato de prestación de servicios No.046 de 2015 cuyo objeto es: Prestar los servicios profesionales al Instituto Distrital de las Artes- IDARTES para la elaboración, implementación y seguimiento de estrategias de comunicación para la divulgación y difusión de los diferentes eventos y programas que desarrolla la Gerencia de Música y el Programa Jornada Única para la Excelencia Académica y la Formación Integral, con los cuales se promueven las prácticas artísticas en el Distrito Capital, a través de los diferentes medios de comunicación.</t>
  </si>
  <si>
    <t>Prestar los servicios profesionales al Instituto Distrital de las Artes – IDARTES para diseñar piezas gráficas, divulgativas e informativas, impresas y digitales, que se requieran para la difusión de los eventos y programas que éste desarrolla, a través de los cuales se promueven las prácticas artísticas en el Distrito Capital.</t>
  </si>
  <si>
    <t>Prestar los servicios de apoyo a la gestión al Instituto Distrital de las Artes – IDARTES para diseñar piezas gráficas, divulgativas e informativas, impresas y digitales, que se requieran para la difusión de los eventos y programas que éste desarrolla, a través de los cuales se promueven las prácticas artísticas en el Distrito Capital.</t>
  </si>
  <si>
    <t>Prestar los servicios profesionales al Instituto Distrital de las Artes – IDARTES en la locución promocional y presentación de los diferentes eventos y programas que éste desarrolla, a través de los cuales se promueven las prácticas artísticas en el Distrito Capital.</t>
  </si>
  <si>
    <t>Prestar servicios de apoyo a la gestión al Instituto Distrital de las Artes – IDARTES en la locución promocional y presentación de los diferentes eventos y programas que éste desarrolla, a través de los cuales se promueven las prácticas artísticas en el Distrito Capital.</t>
  </si>
  <si>
    <t>Prestar servicios profesionales al Instituto Distrital de las Artes- IDARTES en la creación de gráficas animadas y edición del material audiovisual que se registre de los eventos y programas que desarrolla o en los que participe, a través de los cuales se promueven las prácticas artísticas en el Distrito Capital.</t>
  </si>
  <si>
    <t>Adición al contrato de prestación de servicios No.651 DE 2015 cuyo objeto es "Prestar servicios al Instituto Distrital de las Artes – IDARTES- en actividades logísticas asociadas a la entrega y distribución personalizada de la separata especial del Espectador, así como del material informativo y divulgativo sobre programas y eventos de la entidad, en los escenarios propios, los que administra y en el Sistema Transmilenio".</t>
  </si>
  <si>
    <t>Adquirir para el Instituto Distrital de las Artes tres vallas informativas sobre el CLAN CANTARRANA y la construcción de la nueva Cinemateca de Bogotá.</t>
  </si>
  <si>
    <t>Modificación y  Adición 1 al Contrato de Prestación de Servicios de Apoyo a la Gestión N°1100 de 2015 cuyo objeto es: "Apoyar la gestión del IDARTES - Subdirección de las Artes- en las actividades operativas, logísticas y asistenciales, que respondan a las necesidades y dinámicas del campo artístico en sus ejes estratégicos transversales de fortalecimiento organizacional, participación y de enfoque poblacional, que propenda por el fortalecimiento y la gestión de la circulación, la cualificación, la formación y la divulgación de las artes en el Distrito Capital".</t>
  </si>
  <si>
    <t>Prestar los servicios al Instituto Distrital de las Artes – IDARTES para realizar el monitoreo de medios de comunicación, a través de los cuales se difunden la agenda artística y cultural de la ciudad, acorde con los contenidos que se generen desde el Área de Comunicaciones sobre los Programas y Eventos que desarrolla la Entidad.</t>
  </si>
  <si>
    <t>Prestar servicios profesionales para conceptualizar y graficar la interfaz de usuario del sitio web y el micrositio de multimedios digitales del Instituto Distrital de las Artes – Idartes.</t>
  </si>
  <si>
    <t>Prestar servicios profesionales para implementar el modelo de datos estructurados sobre la arquitectura del manejador de contenidos Drupal en su versión 7, del sitio web y el micrositio de multimedios digitales del Instituto Distrital de las Artes – Idartes.</t>
  </si>
  <si>
    <t>Prestar servicios al Instituto Distrital de las Artes – IDARTES- en actividades logísticas asociadas a la entrega y distribución personalizada de la separata especial del Espectador así como del material informativo y divulgativo sobre programas y eventos de la entidad, en los escenarios propios, los que administra y en el Sistema TransMilenio.</t>
  </si>
  <si>
    <t>Prestar los servicios profesionales para el diseño gráfico editorial de las publicaciones a imprimir y de exposiciones en las temáticas transversales e históricas al campo del arte de la línea editorial de IDARTES.</t>
  </si>
  <si>
    <t>Contrato interadministrativo entre el Instituto Distrital de las Artes – Idartes y el Instituto Nacional para Ciegos – INCI, para la producción en formato tinta- braille y posterior distribución, de un extracto del libro “Carta sobre los ciegos para uso de los que ven”, del autor Denis Diderot y perteneciente al programa de promoción de lectura “Libro al viento”.</t>
  </si>
  <si>
    <t>Adicionar el contrato de Prestación de Servicios N°  512 DE 2014 cuyo objeto es "Prestación de los servicios de impresión de piezas gráficas, divulgativas e informativas que requiera el Instituto Distrital de las Artes – IDARTES en desarrollo de su actividad misional, para la difusión de eventos y programas a través de los cuales se promuevan las prácticas artísticas en el Distrito Capital".</t>
  </si>
  <si>
    <t>Adición al Contrato de Prestación de Servicios No. 512 de 2014 cuyo objeto es "Prestar los servicios de impresión de piezas gráficas, divulgativas e informativas que requiera el Instituto Distrital de las Artes- IDARTES en desarrollo de su actividad misional, para la difusión de eventos y programas a través de los cuales se promuevan las prácticas artísticas en el Distrito Capital".</t>
  </si>
  <si>
    <t>Prestar servicios de apoyo a la gestión al Instituto Distrital de las Artes - IDARTES - área de comunicaciones, para realizar pautas publicitarias en relación con el Programa Mujeres a la Calle, que se desarrolla en el Escenario Móvil.</t>
  </si>
  <si>
    <t>Garantizar el apalancamiento financiero de la etapa constructiva según obligaciones Convenio Interadministrativo N.1210200-295 del 1 de agosto de 2014 celebrado entre la ERU- IDARTES y Alcaldía Mayor- Secretaria General.</t>
  </si>
  <si>
    <t>ADICIONAR EL CONTRATO No. 1146 DE 2015 CUYO OBJETO CONSISTE EN "PRESTAR EL SERVICIO DE MANTENIMIENTO PREVENTIVO Y CORRECTIVO E INSTALACIÓN DE LOS AIRES ACONDICIONADOS CON QUE CUENTA EL INSTITUTO DISTRITAL
DE LAS ARTES - IDARTES EN LAS DIFERENTES SEDES Y ESCENARIOS”.</t>
  </si>
  <si>
    <t>COMPRA DE SEIS MONITORES PROFESIONALES ACTIVOS CON CABLEADO, ESTUCHES Y RACK DE ALMACENAMIENTO PARA EL ESCENARIO MOVIL DEL INSTITUTO DISTRITAL DE LAS ARTES - IDARTES.</t>
  </si>
  <si>
    <t>ADICIONAR EL CONTRATO  No. 1284 DE 2015  CUYO OBJETO CONSISTE SUMINISTRO DE EQUIPOS DE RESPALDO Y GENERACIÓN ELÉCTRICA  NECESARIOS PARA EL DESARROLLO DE LAS ACTIVIDADES ARTÍSTICAS DE LOS CENTROS LOCALES DE ARTES PARA LA NIÑEZ Y LA JUVENTUD CLAN Y DE LAS  SEDES ADMINISTRATIVAS DEL INSTITUTO DISTRITAL DE LAS ARTES -  IDARTES.</t>
  </si>
  <si>
    <t>SUMINISTRAR, INSTALAR Y CONSTRUIR ACOMETIDA ELÉCTRICA SUBTERRÁNEA PARA EL TEATRO EL PARQUE.</t>
  </si>
  <si>
    <t>Realizar el mantenimiento y recuperación de los jardines y zonas verdes de los diferentes espacios a cargo del Instituto Distrital de las Artes - IDARTES.</t>
  </si>
  <si>
    <t>Adicionar y prorrogar el contrato 520 de 2014 cuyo objeto consiste en "EL ARRENDADOR SE COMPROMETE A CONCEDER EL USO Y GOCE DEL INMUEBLE UBICADO EN LA AVENIDA CALLE 6 NO.40 – 33 DE BOGOTÁ D.C., CUYOS LINDEROS Y CARACTERÍSTICAS SE INDICAN EN EL CERTIFICADO DE TRADICIÓN NO. 50C-394865 CUYA COPIA HACE PARTE INTEGRAL DE ESTE CONTRATO.</t>
  </si>
  <si>
    <t>81112300
73152100
81101700
81111800</t>
  </si>
  <si>
    <t>PRESTAR EL SERVICIO DE MANTENIMIENTO PREVENTIVO Y CORRECTIVO DE LAS IMPRESORAS DEL INSTITUTO DISTRITAL DE LAS ARTES - IDARTES</t>
  </si>
  <si>
    <t>ADQUISICIÓN DE LICENCIAMIENTO PARA DISEÑO Y RENOVACIÓN DE LICENCIAS NECESARIAS PARA LA CREACIÓN DE PIEZAS GRÁFICAS Y ESTRATEGIAS DE IMAGEN DE LAS CAMPAÑAS MISIONALES QUE PROMUEVE EL INSTITUTO DISTRITAL DE LAS ARTES - IDARTES.</t>
  </si>
  <si>
    <t>43233200
43233205</t>
  </si>
  <si>
    <t>COMPRAVENTA DE LICENCIAMIENTO ANTIVIRUS PARA LOS EQUIPOS DE COMPUTO DEL INSTITUTO DISTRITAL DE LAS ARTES -IDARTES.</t>
  </si>
  <si>
    <t>71151100
41122700</t>
  </si>
  <si>
    <t>Adquisición de equipos purificadores de agua por ozono para ser instalados en las diferentes Sedes y escenarios del IDARTES.</t>
  </si>
  <si>
    <t>PRESTAR EL SERVICIO DE MANTENIMIENTO  PREVENTIVO Y CORRECTIVO E  INSTALACION DE LOS AIRES ACONDICIONADOS CON QUE CUENTA  INSTITUTO DISTRITAL DE LAS ARTES - IDARTES EN LAS DIFERENTES SEDES Y ESCENARIOS .</t>
  </si>
  <si>
    <t>43232400 
43232600 
81111500</t>
  </si>
  <si>
    <t>43201800
43211501
81111900
81112200</t>
  </si>
  <si>
    <t>SUMINISTRO,  INSTALACIÓN, CONFIGURACIÓN Y PUESTA EN FUNCIONAMIENTO DE SERVIDORES  TIPO RACK , LIBRERIA DE BACKUP, ELEMENTO DE INTERCONECTIVIDAD Y SOFTWARE NECESARIOS PARA GARANTIZAR  LA INTEGRIDAD, SEGURIDAD Y FIABILIDAD DE LA INFORMACIÓN DEL INSTITUTO DISTRITAL DE LAS ARTES –IDARTES.</t>
  </si>
  <si>
    <t>SUMINISTRO DE UNIDADES DE ALMACENAMIENTO NECESARIAS PARA GARANTIZAR EL RESPALDO DE LA INFORMACION EN LAS SEDES DEL INSTITUTO DISTRITAL DE LAS ARTES – IDARTES.</t>
  </si>
  <si>
    <t>Prestar servicios profesionales al IDARTES- Gerencia de Artes Audiovisuales en las actividades asociadas a la actualización tecnológica de audio y video de la sala de Cine de la Cinemateca Distrital.</t>
  </si>
  <si>
    <t>CONTRATAR LA PRESTACIÓN DEL SERVICIO DE ALQUILER Y MANTENIMIENTO DE  MAQUINAS FOTOCOPIADORAS REQUERIDAS PARA EL INSTITUTO DISTRITAL DE LAS ARTES – IDARTES.</t>
  </si>
  <si>
    <t>39121700
39121500
39121600
27111700  
27111900
27112100  
27112200
27112702  
27112703
27112800</t>
  </si>
  <si>
    <t>Adicionar y prorrogar el contrato de Suministro No. 506 de 2014  cuyo objeto consiste en "Suministrar a monto agotable  los elementos de ferretería en general que requiera el IDARTES, para el mantenimiento de sus sedes, equipamientos y Centros Locales para la Niñez y la Juventud - CLAN-.</t>
  </si>
  <si>
    <t>Realizar el mantenimiento correctivo y preventivo del ascensor para personas en estado de discapacidad y atención de emergencias, instalado en el Planetario de Bogotá bien propiedad del IDARTES, de acuerdo con sus especificaciones y marca.</t>
  </si>
  <si>
    <t>Adición y prórroga al contrato de prestación de servicios profesionales N° 558 de 2015 suscrito entre el IDARTES y MAURICIO QUIÑONES MONTEALEGRE cuyo objeto es: "Prestar servicios profesionales al INSTITUTO DISTRITAL DE LAS ARTES -IDARTES como Abogado, en las actividades que se requieran asociadas a la etapa precontractual y constructiva del EQUIPAMIENTO CULTURAL NUEVA CINEMATECA DISTRITAL acorde con has actividades que se desprenden de la ejecución del Convenio Interadministrativo N° 1210299-295-2014 celebrado entre la EMPRESA DE RENOVACIÓN URBANA, EL INSTITUTO DISTRITAL DE LAS ARTES Y LA SECRETARÍA GENERAL DE LA ALCALDÍA MAYOR DE BOGOTÁ, ademas en el acompañamiento y apoyo a la supervisión requiera la supervisora del IDARTES en relación con el Convenio Interadministrativo N° 117 de 2014, suscrito entre el INSTITUTO DISTRITAL DE LAS ARTES, EL INSTITUTO DISTRITAL DE PATRIMONIO CULTURAL. INSTITUTO PARA LA ECONOMÍA SOCIAL. -IPES- Y EL FONDO DE DESARROLLO LOCAL DE LA CANDELARIA".</t>
  </si>
  <si>
    <t>Prestar servicios profesionales al INSTITUTO DISTRITAL DE LAS ARTES -IDARTES-  como Abogado, en las actividades que se requieran asociadas a la etapa precontractual y constructiva del EQUIPAMIENTO CULTURAL NUEVA CINEMATECA DISTRITAL acorde con las actividades que se desprenden de la ejecución del Convenio Interadministrativo N° 1210299-295-2014 celebrado entre la EMPRESA DE RENOVACIÓN URBANA, EL INSTITUTO DISTRITAL DE LAS ARTES Y LA SECRETARÍA GENERAL DE LA ALCALDÍA MAYOR DE BOGOTÁ, ademas en el acompañamiento y apoyo a la supervisión requiera la supervisora del IDARTES en relación con el Convenio Interadministrativo N° 117 de 2014, suscrito entre el INSTITUTO DISTRITAL DE LAS ARTES, EL INSTITUTO DISTRITAL DE PATRIMONIO CULTURAL, INSTITUTO PARA LA ECONOMIA SOCIAL -IPES- Y EL FONDO DE DESARROLLO LOCAL DE LA CANDELARIA.</t>
  </si>
  <si>
    <t>Prestar servicios profesionales al INSTITUTO DISTRITAL DE LAS ARTES -IDARTES-  en la asesoría correspondiente a la etapa precontractual y constructiva del EQUIPAMIENTO CULTURAL NUEVA CINEMATECA DISTRITAL acorde con las actividades que se desprenden de la ejecución del Convenio Interadministrativo N° 1210299-295-2014 celebrado entre la EMPRESA DE RENOVACIÓN URBANA, EL INSTITUTO DISTRITAL DE LAS ARTES Y LA SECRETARÍA GENERAL DE LA ALCALDÍA MAYOR DE BOGOTÁ, así como en lo requerido para la adecuación y/o remodelación  del TEATRO SAN JORGE propiedad del IDARTES, ademas en el acompañamiento que requiera la supervisión del IDARTES en relación con el Convenio Interadministrativo N° 117 de 2014, suscrito entre el INSTITUTO DISTRITAL DE LAS ARTES, EL INSTITUTO DISTRITAL DE PATRIMONIO CULTURAL, INSTITUTO PARA LA ECONOMIA SOCIAL -IPES- Y EL FONDO DE DESARROLLO LOCAL DE LA CANDELARIA.</t>
  </si>
  <si>
    <t>Prestar los servicios de apoyo a la gestión a la Subdirección Administrativa y Financiera, en   actividades de mampostería, enchapes, pintura, plomearía, redes hidráulicas, carpintería,  cerrajería y demás actividades conexas y tendientes a la conservación y mantenimiento  interno  y externo de las sedes,  escenarios e inmuebles del Instituto Distrital de las Artes –  IDARTES.</t>
  </si>
  <si>
    <t>Prestar los servicios de apoyo a la gestión a la Subdirección Administrativa y Financiera, como ayudante para el desarrollo de actividades de mampostería, enchapes, pintura, plomearía, redes hidráulicas, carpintería, cerrajería y demás actividades conexas y tendientes a la conservación y mantenimiento interno y externo de las sedes del Idartes.</t>
  </si>
  <si>
    <t>Contratar el suministro de la dotación - vestido y calzado de labor- para los funcionarios del Instituto Distrital de las Artes (IDARTES), que tienen derecho a la misma de conformidad con la normatividad que rige la materia y acorde con las especificaciones definidas por la entidad</t>
  </si>
  <si>
    <t>Selección Abreviada de Menor Cuantía</t>
  </si>
  <si>
    <t>Prestar el servicio de mantenimiento preventivo y correctivo de las impresoras del Instituto Distrital de las Artes - IDARTES</t>
  </si>
  <si>
    <t>Minima Cuantía</t>
  </si>
  <si>
    <t>Contratar el suministro de combustible, lubricantes, aceites, filtros, llantas y demás insumos que requieran para el funcionamiento los vehículos, plantas eléctricas y motobombas del IDARTES,  ecesarios para el desarrollo de las actividades Misionales y Administrativas de la Entidad.</t>
  </si>
  <si>
    <t>Suministrar a monto agotable los elementos de papelería, útiles de escritorio e insumos de impresoras requeridos para el desarrollo de las actividades administrativas, misionales y de apoyo que realice el Instituto Distrital de las Artes - IDARTES.</t>
  </si>
  <si>
    <t>Subasta Inversa</t>
  </si>
  <si>
    <t>Suministro, mantenimiento y recarga de los extintores de fuego para los centros locales de las artes para la niñez y la juventud - clan. sedes administrativas y los diferentes escenarios del IDARTES</t>
  </si>
  <si>
    <t>Conceder el uso y goce del tercer piso, del inmueble ubicado en  la calle 12  no. 8 - 11 de la ciudad de Bogotá.</t>
  </si>
  <si>
    <t>Contratar el servicio de mensajería expresa, que comprenda la recepción, recolección y entrega personalizada de envíos de correspondencia y demás objetos postales que genere el idartes, transportados vía superficie y/o aérea, en el ámbito local nacional e internacional.</t>
  </si>
  <si>
    <t>Contratar la publicidad de pauta informativa del Instituto Distrital de las Artes – IDARTES con la información general de la entidad en el directorio de Despachos Públicos de Colombia que incluyen la adquisición de diez (10) ejemplares.</t>
  </si>
  <si>
    <t>6 meses</t>
  </si>
  <si>
    <t>Prestar el servicio de vigilancia, guarda, custodia y seguridad de las Sedes del Instituto Distrital de las Artes - IDARTES así como en los equipamientos en arrendamiento, Centros Locales de Artes para la Niñez y la Juventud CLAN y en eventos culturales artísticos que promueva en los diferentes sitios de la ciudad de Bogotá D. C.</t>
  </si>
  <si>
    <t>Contratar los seguros que aparen los intereses patrimoniales actuales y futuros, así como los bienes de propiedad del Instituto Distrital de las Artes – IDARTES que estén bajo su responsabilidad y custodia y aquellos que sean adquiridos para desarrollas las funciones inherentes a su actividad y cualquier otra póliza de seguros que requiera la entidad en desarrollo de sus actividades.</t>
  </si>
  <si>
    <t>Selecciónn Abreviada de Menor Cuantía</t>
  </si>
  <si>
    <t>Desarrollar actividades relacionadas con el Plan Institucional de Capacitación</t>
  </si>
  <si>
    <t>Prestar servicios al Instituto Distrital de las Artes -IDARTES- para llevar a cabo las actividades de bienestar dirigidas a los funcionarios de la entidad</t>
  </si>
  <si>
    <t>2 meses</t>
  </si>
  <si>
    <t>Realizar los exámenes médicos ocupacionales a los empleados del Instituto Distrital de las Artes -IDARTES</t>
  </si>
  <si>
    <t>7 meses</t>
  </si>
  <si>
    <t>Adquirir en calidad de compraventa descansapies y bases graduables para monitor, para la dotación de puestos de trabajo del Instituto Distrital de las Artes - IDARTES</t>
  </si>
  <si>
    <t>Adquirir en título de compra los elementos de señaletica necesarios para el adecuado desarrollo de las actividades administrativas y misionales en los diferentes escenarios del IDARTES</t>
  </si>
  <si>
    <t>53101604
53101804
53101504
53111602
53101602
53101802
53101502
53111601
46181604
53111500</t>
  </si>
  <si>
    <t>76111500
90101700
70111700</t>
  </si>
  <si>
    <t>93141500
93141506</t>
  </si>
  <si>
    <t>92121500
92121701</t>
  </si>
  <si>
    <t>3795750 Ext. 4010</t>
  </si>
  <si>
    <t>15101506
40161505
25174004
15101505
40161513
15121504
40161504
15121501
15121902
25171900
25172800
76111800
76111801</t>
  </si>
  <si>
    <t>44103100
44101800
60121800
44122000
60101300
43202000
42121700
31411500
14111500
55121500
44121900
44122100
55121600
23151900
24111500
44121800
24121500
26111700
24112500
31201600
44121600
43201800
14111800
14121900
44101600
27112700
44111900
24141600
41111600
45111600</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</si>
</sst>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_(* #,##0_);_(* \(#,##0\);_(* &quot;-&quot;??_);_(@_)"/>
  </numFmts>
  <fonts count="40">
    <font>
      <sz val="11"/>
      <color theme="1"/>
      <name val="Calibri"/>
      <family val="2"/>
    </font>
    <font>
      <sz val="11"/>
      <color indexed="8"/>
      <name val="Calibri"/>
      <family val="2"/>
    </font>
    <font>
      <sz val="11"/>
      <name val="Calibri"/>
      <family val="2"/>
    </font>
    <font>
      <b/>
      <sz val="11"/>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4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0" fillId="0" borderId="12" xfId="45" applyBorder="1" applyAlignment="1" quotePrefix="1">
      <alignment wrapText="1"/>
    </xf>
    <xf numFmtId="0" fontId="23" fillId="23" borderId="14" xfId="38" applyBorder="1" applyAlignment="1">
      <alignment horizontal="left" wrapText="1"/>
    </xf>
    <xf numFmtId="14" fontId="0" fillId="0" borderId="13" xfId="0" applyNumberFormat="1" applyBorder="1" applyAlignment="1">
      <alignment wrapText="1"/>
    </xf>
    <xf numFmtId="0" fontId="39" fillId="0" borderId="0" xfId="0" applyFont="1" applyAlignment="1">
      <alignment/>
    </xf>
    <xf numFmtId="0" fontId="23" fillId="23" borderId="15" xfId="38" applyBorder="1" applyAlignment="1">
      <alignment wrapText="1"/>
    </xf>
    <xf numFmtId="0" fontId="0" fillId="0" borderId="0" xfId="0" applyAlignment="1">
      <alignment/>
    </xf>
    <xf numFmtId="0" fontId="39" fillId="0" borderId="0" xfId="0" applyFont="1" applyAlignment="1">
      <alignment wrapText="1"/>
    </xf>
    <xf numFmtId="0" fontId="23" fillId="23" borderId="14" xfId="38" applyBorder="1" applyAlignment="1">
      <alignment wrapText="1"/>
    </xf>
    <xf numFmtId="0" fontId="23"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3" fillId="23" borderId="16"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44" fontId="0" fillId="0" borderId="0" xfId="49" applyFont="1" applyAlignment="1">
      <alignment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44" fontId="0" fillId="0" borderId="10" xfId="49" applyFont="1" applyBorder="1" applyAlignment="1">
      <alignment horizontal="center" vertical="center" wrapText="1"/>
    </xf>
    <xf numFmtId="0" fontId="0" fillId="0" borderId="10" xfId="0" applyBorder="1" applyAlignment="1">
      <alignment horizontal="left" vertical="distributed" wrapText="1"/>
    </xf>
    <xf numFmtId="0" fontId="0" fillId="0" borderId="18" xfId="0" applyBorder="1" applyAlignment="1">
      <alignment horizontal="left" vertical="distributed" wrapText="1"/>
    </xf>
    <xf numFmtId="0" fontId="0" fillId="0" borderId="10" xfId="0" applyBorder="1" applyAlignment="1">
      <alignment horizontal="justify" vertical="distributed" wrapText="1"/>
    </xf>
    <xf numFmtId="0" fontId="0" fillId="0" borderId="10" xfId="0" applyBorder="1" applyAlignment="1">
      <alignment horizontal="justify" vertical="center" wrapText="1"/>
    </xf>
    <xf numFmtId="0" fontId="0" fillId="0" borderId="10" xfId="0" applyBorder="1" applyAlignment="1">
      <alignment vertical="center" wrapText="1"/>
    </xf>
    <xf numFmtId="0" fontId="0" fillId="0" borderId="17" xfId="0" applyBorder="1" applyAlignment="1">
      <alignment horizontal="center" vertical="center" wrapText="1"/>
    </xf>
    <xf numFmtId="0" fontId="0" fillId="0" borderId="18" xfId="0" applyBorder="1" applyAlignment="1">
      <alignment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44" fontId="0" fillId="0" borderId="18" xfId="49" applyFont="1" applyBorder="1" applyAlignment="1">
      <alignment vertic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2018"/>
  <sheetViews>
    <sheetView tabSelected="1" view="pageBreakPreview" zoomScale="60" zoomScaleNormal="70" zoomScalePageLayoutView="80" workbookViewId="0" topLeftCell="A1">
      <selection activeCell="C9" sqref="C9"/>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5.421875" style="1" customWidth="1"/>
    <col min="8" max="9" width="30.7109375" style="1" customWidth="1"/>
    <col min="10" max="10" width="16.140625" style="1" bestFit="1" customWidth="1"/>
    <col min="11" max="11" width="16.7109375" style="1" customWidth="1"/>
    <col min="12" max="12" width="47.140625" style="1" customWidth="1"/>
    <col min="13" max="13" width="14.00390625" style="1" customWidth="1"/>
    <col min="14" max="16384" width="10.8515625" style="1" customWidth="1"/>
  </cols>
  <sheetData>
    <row r="2" ht="15">
      <c r="B2" s="12" t="s">
        <v>20</v>
      </c>
    </row>
    <row r="3" ht="15">
      <c r="B3" s="12"/>
    </row>
    <row r="4" ht="15.75" thickBot="1">
      <c r="B4" s="12" t="s">
        <v>0</v>
      </c>
    </row>
    <row r="5" spans="2:9" ht="15">
      <c r="B5" s="6" t="s">
        <v>1</v>
      </c>
      <c r="C5" s="7" t="s">
        <v>69</v>
      </c>
      <c r="F5" s="38" t="s">
        <v>27</v>
      </c>
      <c r="G5" s="39"/>
      <c r="H5" s="39"/>
      <c r="I5" s="40"/>
    </row>
    <row r="6" spans="2:9" ht="15">
      <c r="B6" s="3" t="s">
        <v>2</v>
      </c>
      <c r="C6" s="4" t="s">
        <v>70</v>
      </c>
      <c r="F6" s="41"/>
      <c r="G6" s="42"/>
      <c r="H6" s="42"/>
      <c r="I6" s="43"/>
    </row>
    <row r="7" spans="2:9" ht="15">
      <c r="B7" s="3" t="s">
        <v>3</v>
      </c>
      <c r="C7" s="8" t="s">
        <v>1057</v>
      </c>
      <c r="F7" s="41"/>
      <c r="G7" s="42"/>
      <c r="H7" s="42"/>
      <c r="I7" s="43"/>
    </row>
    <row r="8" spans="2:9" ht="15">
      <c r="B8" s="3" t="s">
        <v>16</v>
      </c>
      <c r="C8" s="9" t="s">
        <v>71</v>
      </c>
      <c r="F8" s="41"/>
      <c r="G8" s="42"/>
      <c r="H8" s="42"/>
      <c r="I8" s="43"/>
    </row>
    <row r="9" spans="2:9" ht="150">
      <c r="B9" s="3" t="s">
        <v>19</v>
      </c>
      <c r="C9" s="4" t="s">
        <v>72</v>
      </c>
      <c r="F9" s="44"/>
      <c r="G9" s="45"/>
      <c r="H9" s="45"/>
      <c r="I9" s="46"/>
    </row>
    <row r="10" spans="2:9" ht="270">
      <c r="B10" s="3" t="s">
        <v>4</v>
      </c>
      <c r="C10" s="4" t="s">
        <v>73</v>
      </c>
      <c r="F10" s="22"/>
      <c r="G10" s="22"/>
      <c r="H10" s="22"/>
      <c r="I10" s="22"/>
    </row>
    <row r="11" spans="2:9" ht="15">
      <c r="B11" s="3" t="s">
        <v>5</v>
      </c>
      <c r="C11" s="4" t="s">
        <v>74</v>
      </c>
      <c r="F11" s="38" t="s">
        <v>26</v>
      </c>
      <c r="G11" s="39"/>
      <c r="H11" s="39"/>
      <c r="I11" s="40"/>
    </row>
    <row r="12" spans="2:9" ht="15">
      <c r="B12" s="3" t="s">
        <v>23</v>
      </c>
      <c r="C12" s="21">
        <v>122722077481</v>
      </c>
      <c r="F12" s="41"/>
      <c r="G12" s="42"/>
      <c r="H12" s="42"/>
      <c r="I12" s="43"/>
    </row>
    <row r="13" spans="2:9" ht="30">
      <c r="B13" s="3" t="s">
        <v>24</v>
      </c>
      <c r="C13" s="21">
        <v>289957500</v>
      </c>
      <c r="F13" s="41"/>
      <c r="G13" s="42"/>
      <c r="H13" s="42"/>
      <c r="I13" s="43"/>
    </row>
    <row r="14" spans="2:9" ht="30">
      <c r="B14" s="3" t="s">
        <v>25</v>
      </c>
      <c r="C14" s="21">
        <v>28995750</v>
      </c>
      <c r="F14" s="41"/>
      <c r="G14" s="42"/>
      <c r="H14" s="42"/>
      <c r="I14" s="43"/>
    </row>
    <row r="15" spans="2:9" ht="30.75" thickBot="1">
      <c r="B15" s="18" t="s">
        <v>18</v>
      </c>
      <c r="C15" s="11">
        <v>42369</v>
      </c>
      <c r="F15" s="44"/>
      <c r="G15" s="45"/>
      <c r="H15" s="45"/>
      <c r="I15" s="46"/>
    </row>
    <row r="17" ht="15.75" thickBot="1">
      <c r="B17" s="12" t="s">
        <v>15</v>
      </c>
    </row>
    <row r="18" spans="2:12" ht="75" customHeight="1">
      <c r="B18" s="10" t="s">
        <v>28</v>
      </c>
      <c r="C18" s="17" t="s">
        <v>6</v>
      </c>
      <c r="D18" s="17" t="s">
        <v>17</v>
      </c>
      <c r="E18" s="17" t="s">
        <v>7</v>
      </c>
      <c r="F18" s="17" t="s">
        <v>8</v>
      </c>
      <c r="G18" s="17" t="s">
        <v>9</v>
      </c>
      <c r="H18" s="17" t="s">
        <v>10</v>
      </c>
      <c r="I18" s="17" t="s">
        <v>11</v>
      </c>
      <c r="J18" s="17" t="s">
        <v>12</v>
      </c>
      <c r="K18" s="17" t="s">
        <v>13</v>
      </c>
      <c r="L18" s="13" t="s">
        <v>14</v>
      </c>
    </row>
    <row r="19" spans="2:12" ht="75">
      <c r="B19" s="24">
        <v>80111600</v>
      </c>
      <c r="C19" s="28" t="s">
        <v>129</v>
      </c>
      <c r="D19" s="25" t="s">
        <v>44</v>
      </c>
      <c r="E19" s="25" t="s">
        <v>42</v>
      </c>
      <c r="F19" s="25" t="s">
        <v>29</v>
      </c>
      <c r="G19" s="25" t="s">
        <v>30</v>
      </c>
      <c r="H19" s="27">
        <f>16000000-8000000-5500000</f>
        <v>2500000</v>
      </c>
      <c r="I19" s="27">
        <f>16000000-8000000-5500000</f>
        <v>2500000</v>
      </c>
      <c r="J19" s="25" t="s">
        <v>31</v>
      </c>
      <c r="K19" s="25" t="s">
        <v>32</v>
      </c>
      <c r="L19" s="26" t="s">
        <v>115</v>
      </c>
    </row>
    <row r="20" spans="2:12" ht="75">
      <c r="B20" s="24">
        <v>80111600</v>
      </c>
      <c r="C20" s="28" t="s">
        <v>129</v>
      </c>
      <c r="D20" s="25" t="s">
        <v>44</v>
      </c>
      <c r="E20" s="25" t="s">
        <v>42</v>
      </c>
      <c r="F20" s="25" t="s">
        <v>29</v>
      </c>
      <c r="G20" s="25" t="s">
        <v>30</v>
      </c>
      <c r="H20" s="27">
        <v>129600</v>
      </c>
      <c r="I20" s="27">
        <v>129600</v>
      </c>
      <c r="J20" s="25" t="s">
        <v>31</v>
      </c>
      <c r="K20" s="25" t="s">
        <v>32</v>
      </c>
      <c r="L20" s="26" t="s">
        <v>115</v>
      </c>
    </row>
    <row r="21" spans="2:12" ht="60">
      <c r="B21" s="24">
        <v>80111600</v>
      </c>
      <c r="C21" s="28" t="s">
        <v>130</v>
      </c>
      <c r="D21" s="25" t="s">
        <v>44</v>
      </c>
      <c r="E21" s="25" t="s">
        <v>42</v>
      </c>
      <c r="F21" s="25" t="s">
        <v>29</v>
      </c>
      <c r="G21" s="25" t="s">
        <v>30</v>
      </c>
      <c r="H21" s="27">
        <v>8000000</v>
      </c>
      <c r="I21" s="27">
        <v>8000000</v>
      </c>
      <c r="J21" s="25" t="s">
        <v>31</v>
      </c>
      <c r="K21" s="25" t="s">
        <v>32</v>
      </c>
      <c r="L21" s="26" t="s">
        <v>115</v>
      </c>
    </row>
    <row r="22" spans="2:12" ht="60">
      <c r="B22" s="24">
        <v>80111600</v>
      </c>
      <c r="C22" s="28" t="s">
        <v>131</v>
      </c>
      <c r="D22" s="25" t="s">
        <v>44</v>
      </c>
      <c r="E22" s="25" t="s">
        <v>42</v>
      </c>
      <c r="F22" s="25" t="s">
        <v>29</v>
      </c>
      <c r="G22" s="25" t="s">
        <v>30</v>
      </c>
      <c r="H22" s="27">
        <v>5500000</v>
      </c>
      <c r="I22" s="27">
        <v>5500000</v>
      </c>
      <c r="J22" s="25" t="s">
        <v>31</v>
      </c>
      <c r="K22" s="25" t="s">
        <v>32</v>
      </c>
      <c r="L22" s="26" t="s">
        <v>115</v>
      </c>
    </row>
    <row r="23" spans="2:12" ht="60">
      <c r="B23" s="24">
        <v>80111600</v>
      </c>
      <c r="C23" s="28" t="s">
        <v>132</v>
      </c>
      <c r="D23" s="25" t="s">
        <v>52</v>
      </c>
      <c r="E23" s="25" t="s">
        <v>76</v>
      </c>
      <c r="F23" s="25" t="s">
        <v>29</v>
      </c>
      <c r="G23" s="25" t="s">
        <v>30</v>
      </c>
      <c r="H23" s="27">
        <v>26290000</v>
      </c>
      <c r="I23" s="27">
        <v>26290000</v>
      </c>
      <c r="J23" s="25" t="s">
        <v>31</v>
      </c>
      <c r="K23" s="25" t="s">
        <v>32</v>
      </c>
      <c r="L23" s="26" t="s">
        <v>115</v>
      </c>
    </row>
    <row r="24" spans="2:12" ht="75">
      <c r="B24" s="24">
        <v>80111600</v>
      </c>
      <c r="C24" s="28" t="s">
        <v>133</v>
      </c>
      <c r="D24" s="25" t="s">
        <v>44</v>
      </c>
      <c r="E24" s="25" t="s">
        <v>42</v>
      </c>
      <c r="F24" s="25" t="s">
        <v>29</v>
      </c>
      <c r="G24" s="25" t="s">
        <v>30</v>
      </c>
      <c r="H24" s="27">
        <v>3200000</v>
      </c>
      <c r="I24" s="27">
        <v>3200000</v>
      </c>
      <c r="J24" s="25" t="s">
        <v>31</v>
      </c>
      <c r="K24" s="25" t="s">
        <v>32</v>
      </c>
      <c r="L24" s="26" t="s">
        <v>115</v>
      </c>
    </row>
    <row r="25" spans="2:12" ht="45">
      <c r="B25" s="24">
        <v>80111600</v>
      </c>
      <c r="C25" s="28" t="s">
        <v>134</v>
      </c>
      <c r="D25" s="25" t="s">
        <v>135</v>
      </c>
      <c r="E25" s="25" t="s">
        <v>80</v>
      </c>
      <c r="F25" s="25" t="s">
        <v>29</v>
      </c>
      <c r="G25" s="25" t="s">
        <v>30</v>
      </c>
      <c r="H25" s="27">
        <v>11041800</v>
      </c>
      <c r="I25" s="27">
        <v>11041800</v>
      </c>
      <c r="J25" s="25" t="s">
        <v>31</v>
      </c>
      <c r="K25" s="25" t="s">
        <v>32</v>
      </c>
      <c r="L25" s="26" t="s">
        <v>115</v>
      </c>
    </row>
    <row r="26" spans="2:12" ht="75">
      <c r="B26" s="24">
        <v>80111600</v>
      </c>
      <c r="C26" s="28" t="s">
        <v>136</v>
      </c>
      <c r="D26" s="25" t="s">
        <v>135</v>
      </c>
      <c r="E26" s="25" t="s">
        <v>50</v>
      </c>
      <c r="F26" s="25" t="s">
        <v>29</v>
      </c>
      <c r="G26" s="25" t="s">
        <v>30</v>
      </c>
      <c r="H26" s="27">
        <v>14722400</v>
      </c>
      <c r="I26" s="27">
        <v>14722400</v>
      </c>
      <c r="J26" s="25" t="s">
        <v>31</v>
      </c>
      <c r="K26" s="25" t="s">
        <v>32</v>
      </c>
      <c r="L26" s="26" t="s">
        <v>115</v>
      </c>
    </row>
    <row r="27" spans="2:12" ht="60">
      <c r="B27" s="24">
        <v>80111600</v>
      </c>
      <c r="C27" s="28" t="s">
        <v>137</v>
      </c>
      <c r="D27" s="25" t="s">
        <v>135</v>
      </c>
      <c r="E27" s="25" t="s">
        <v>50</v>
      </c>
      <c r="F27" s="25" t="s">
        <v>29</v>
      </c>
      <c r="G27" s="25" t="s">
        <v>30</v>
      </c>
      <c r="H27" s="27">
        <v>10516000</v>
      </c>
      <c r="I27" s="27">
        <v>10516000</v>
      </c>
      <c r="J27" s="25" t="s">
        <v>31</v>
      </c>
      <c r="K27" s="25" t="s">
        <v>32</v>
      </c>
      <c r="L27" s="26" t="s">
        <v>115</v>
      </c>
    </row>
    <row r="28" spans="2:12" ht="60">
      <c r="B28" s="24">
        <v>80111600</v>
      </c>
      <c r="C28" s="28" t="s">
        <v>132</v>
      </c>
      <c r="D28" s="25" t="s">
        <v>135</v>
      </c>
      <c r="E28" s="25" t="s">
        <v>76</v>
      </c>
      <c r="F28" s="25" t="s">
        <v>29</v>
      </c>
      <c r="G28" s="25" t="s">
        <v>30</v>
      </c>
      <c r="H28" s="27">
        <v>28919000</v>
      </c>
      <c r="I28" s="27">
        <v>28919000</v>
      </c>
      <c r="J28" s="25" t="s">
        <v>31</v>
      </c>
      <c r="K28" s="25" t="s">
        <v>32</v>
      </c>
      <c r="L28" s="26" t="s">
        <v>115</v>
      </c>
    </row>
    <row r="29" spans="2:12" ht="60">
      <c r="B29" s="24">
        <v>80111600</v>
      </c>
      <c r="C29" s="28" t="s">
        <v>138</v>
      </c>
      <c r="D29" s="25" t="s">
        <v>135</v>
      </c>
      <c r="E29" s="25" t="s">
        <v>76</v>
      </c>
      <c r="F29" s="25" t="s">
        <v>29</v>
      </c>
      <c r="G29" s="25" t="s">
        <v>30</v>
      </c>
      <c r="H29" s="27">
        <v>28919000</v>
      </c>
      <c r="I29" s="27">
        <v>28919000</v>
      </c>
      <c r="J29" s="25" t="s">
        <v>31</v>
      </c>
      <c r="K29" s="25" t="s">
        <v>32</v>
      </c>
      <c r="L29" s="26" t="s">
        <v>115</v>
      </c>
    </row>
    <row r="30" spans="2:12" ht="60">
      <c r="B30" s="24">
        <v>80111600</v>
      </c>
      <c r="C30" s="28" t="s">
        <v>138</v>
      </c>
      <c r="D30" s="25" t="s">
        <v>77</v>
      </c>
      <c r="E30" s="25" t="s">
        <v>76</v>
      </c>
      <c r="F30" s="25" t="s">
        <v>29</v>
      </c>
      <c r="G30" s="25" t="s">
        <v>30</v>
      </c>
      <c r="H30" s="27">
        <v>333500</v>
      </c>
      <c r="I30" s="27">
        <v>333500</v>
      </c>
      <c r="J30" s="25" t="s">
        <v>31</v>
      </c>
      <c r="K30" s="25" t="s">
        <v>32</v>
      </c>
      <c r="L30" s="26" t="s">
        <v>115</v>
      </c>
    </row>
    <row r="31" spans="2:12" ht="60">
      <c r="B31" s="24">
        <v>80111600</v>
      </c>
      <c r="C31" s="28" t="s">
        <v>138</v>
      </c>
      <c r="D31" s="25" t="s">
        <v>77</v>
      </c>
      <c r="E31" s="25" t="s">
        <v>76</v>
      </c>
      <c r="F31" s="25" t="s">
        <v>29</v>
      </c>
      <c r="G31" s="25" t="s">
        <v>30</v>
      </c>
      <c r="H31" s="27">
        <f>28600000+1300000</f>
        <v>29900000</v>
      </c>
      <c r="I31" s="27">
        <f>28600000+1300000</f>
        <v>29900000</v>
      </c>
      <c r="J31" s="25" t="s">
        <v>31</v>
      </c>
      <c r="K31" s="25" t="s">
        <v>32</v>
      </c>
      <c r="L31" s="26" t="s">
        <v>115</v>
      </c>
    </row>
    <row r="32" spans="2:12" ht="60">
      <c r="B32" s="24">
        <v>80111600</v>
      </c>
      <c r="C32" s="28" t="s">
        <v>139</v>
      </c>
      <c r="D32" s="25" t="s">
        <v>135</v>
      </c>
      <c r="E32" s="25" t="s">
        <v>76</v>
      </c>
      <c r="F32" s="25" t="s">
        <v>29</v>
      </c>
      <c r="G32" s="25" t="s">
        <v>30</v>
      </c>
      <c r="H32" s="27">
        <v>34500000</v>
      </c>
      <c r="I32" s="27">
        <v>34500000</v>
      </c>
      <c r="J32" s="25" t="s">
        <v>31</v>
      </c>
      <c r="K32" s="25" t="s">
        <v>32</v>
      </c>
      <c r="L32" s="26" t="s">
        <v>115</v>
      </c>
    </row>
    <row r="33" spans="2:12" ht="45">
      <c r="B33" s="24">
        <v>80111600</v>
      </c>
      <c r="C33" s="28" t="s">
        <v>140</v>
      </c>
      <c r="D33" s="25" t="s">
        <v>135</v>
      </c>
      <c r="E33" s="25" t="s">
        <v>76</v>
      </c>
      <c r="F33" s="25" t="s">
        <v>29</v>
      </c>
      <c r="G33" s="25" t="s">
        <v>30</v>
      </c>
      <c r="H33" s="27">
        <v>96000000</v>
      </c>
      <c r="I33" s="27">
        <v>96000000</v>
      </c>
      <c r="J33" s="25" t="s">
        <v>31</v>
      </c>
      <c r="K33" s="25" t="s">
        <v>32</v>
      </c>
      <c r="L33" s="26" t="s">
        <v>115</v>
      </c>
    </row>
    <row r="34" spans="2:12" ht="45">
      <c r="B34" s="24">
        <v>80111600</v>
      </c>
      <c r="C34" s="28" t="s">
        <v>141</v>
      </c>
      <c r="D34" s="25" t="s">
        <v>135</v>
      </c>
      <c r="E34" s="25" t="s">
        <v>76</v>
      </c>
      <c r="F34" s="25" t="s">
        <v>29</v>
      </c>
      <c r="G34" s="25" t="s">
        <v>30</v>
      </c>
      <c r="H34" s="27">
        <v>66000000</v>
      </c>
      <c r="I34" s="27">
        <v>66000000</v>
      </c>
      <c r="J34" s="25" t="s">
        <v>31</v>
      </c>
      <c r="K34" s="25" t="s">
        <v>32</v>
      </c>
      <c r="L34" s="26" t="s">
        <v>115</v>
      </c>
    </row>
    <row r="35" spans="2:12" ht="60">
      <c r="B35" s="24">
        <v>80111600</v>
      </c>
      <c r="C35" s="28" t="s">
        <v>142</v>
      </c>
      <c r="D35" s="25" t="s">
        <v>135</v>
      </c>
      <c r="E35" s="25" t="s">
        <v>76</v>
      </c>
      <c r="F35" s="25" t="s">
        <v>29</v>
      </c>
      <c r="G35" s="25" t="s">
        <v>30</v>
      </c>
      <c r="H35" s="27">
        <v>24150000</v>
      </c>
      <c r="I35" s="27">
        <v>24150000</v>
      </c>
      <c r="J35" s="25" t="s">
        <v>31</v>
      </c>
      <c r="K35" s="25" t="s">
        <v>32</v>
      </c>
      <c r="L35" s="26" t="s">
        <v>115</v>
      </c>
    </row>
    <row r="36" spans="2:12" ht="75">
      <c r="B36" s="24">
        <v>80111600</v>
      </c>
      <c r="C36" s="28" t="s">
        <v>143</v>
      </c>
      <c r="D36" s="25" t="s">
        <v>135</v>
      </c>
      <c r="E36" s="25" t="s">
        <v>76</v>
      </c>
      <c r="F36" s="25" t="s">
        <v>29</v>
      </c>
      <c r="G36" s="25" t="s">
        <v>30</v>
      </c>
      <c r="H36" s="27">
        <v>49920000</v>
      </c>
      <c r="I36" s="27">
        <v>49920000</v>
      </c>
      <c r="J36" s="25" t="s">
        <v>31</v>
      </c>
      <c r="K36" s="25" t="s">
        <v>32</v>
      </c>
      <c r="L36" s="26" t="s">
        <v>115</v>
      </c>
    </row>
    <row r="37" spans="2:12" ht="60">
      <c r="B37" s="24">
        <v>80111600</v>
      </c>
      <c r="C37" s="28" t="s">
        <v>144</v>
      </c>
      <c r="D37" s="25" t="s">
        <v>135</v>
      </c>
      <c r="E37" s="25" t="s">
        <v>58</v>
      </c>
      <c r="F37" s="25" t="s">
        <v>29</v>
      </c>
      <c r="G37" s="25" t="s">
        <v>30</v>
      </c>
      <c r="H37" s="27">
        <v>16000000</v>
      </c>
      <c r="I37" s="27">
        <v>16000000</v>
      </c>
      <c r="J37" s="25" t="s">
        <v>31</v>
      </c>
      <c r="K37" s="25" t="s">
        <v>32</v>
      </c>
      <c r="L37" s="26" t="s">
        <v>115</v>
      </c>
    </row>
    <row r="38" spans="2:12" ht="60">
      <c r="B38" s="24">
        <v>80111600</v>
      </c>
      <c r="C38" s="28" t="s">
        <v>144</v>
      </c>
      <c r="D38" s="25" t="s">
        <v>135</v>
      </c>
      <c r="E38" s="25" t="s">
        <v>58</v>
      </c>
      <c r="F38" s="25" t="s">
        <v>29</v>
      </c>
      <c r="G38" s="25" t="s">
        <v>30</v>
      </c>
      <c r="H38" s="27">
        <f>16000000-1600000</f>
        <v>14400000</v>
      </c>
      <c r="I38" s="27">
        <f>16000000-1600000</f>
        <v>14400000</v>
      </c>
      <c r="J38" s="25" t="s">
        <v>31</v>
      </c>
      <c r="K38" s="25" t="s">
        <v>32</v>
      </c>
      <c r="L38" s="26" t="s">
        <v>115</v>
      </c>
    </row>
    <row r="39" spans="2:12" ht="60">
      <c r="B39" s="24">
        <v>80111600</v>
      </c>
      <c r="C39" s="28" t="s">
        <v>144</v>
      </c>
      <c r="D39" s="25" t="s">
        <v>135</v>
      </c>
      <c r="E39" s="25" t="s">
        <v>58</v>
      </c>
      <c r="F39" s="25" t="s">
        <v>29</v>
      </c>
      <c r="G39" s="25" t="s">
        <v>30</v>
      </c>
      <c r="H39" s="27">
        <v>16000000</v>
      </c>
      <c r="I39" s="27">
        <v>16000000</v>
      </c>
      <c r="J39" s="25" t="s">
        <v>31</v>
      </c>
      <c r="K39" s="25" t="s">
        <v>32</v>
      </c>
      <c r="L39" s="26" t="s">
        <v>115</v>
      </c>
    </row>
    <row r="40" spans="2:12" ht="60">
      <c r="B40" s="24">
        <v>80111600</v>
      </c>
      <c r="C40" s="28" t="s">
        <v>144</v>
      </c>
      <c r="D40" s="25" t="s">
        <v>135</v>
      </c>
      <c r="E40" s="25" t="s">
        <v>58</v>
      </c>
      <c r="F40" s="25" t="s">
        <v>29</v>
      </c>
      <c r="G40" s="25" t="s">
        <v>30</v>
      </c>
      <c r="H40" s="27">
        <v>16000000</v>
      </c>
      <c r="I40" s="27">
        <v>16000000</v>
      </c>
      <c r="J40" s="25" t="s">
        <v>31</v>
      </c>
      <c r="K40" s="25" t="s">
        <v>32</v>
      </c>
      <c r="L40" s="26" t="s">
        <v>115</v>
      </c>
    </row>
    <row r="41" spans="2:12" ht="60">
      <c r="B41" s="24">
        <v>80111600</v>
      </c>
      <c r="C41" s="28" t="s">
        <v>144</v>
      </c>
      <c r="D41" s="25" t="s">
        <v>135</v>
      </c>
      <c r="E41" s="25" t="s">
        <v>58</v>
      </c>
      <c r="F41" s="25" t="s">
        <v>29</v>
      </c>
      <c r="G41" s="25" t="s">
        <v>30</v>
      </c>
      <c r="H41" s="27">
        <v>16000000</v>
      </c>
      <c r="I41" s="27">
        <v>16000000</v>
      </c>
      <c r="J41" s="25" t="s">
        <v>31</v>
      </c>
      <c r="K41" s="25" t="s">
        <v>32</v>
      </c>
      <c r="L41" s="26" t="s">
        <v>115</v>
      </c>
    </row>
    <row r="42" spans="2:12" ht="60">
      <c r="B42" s="24">
        <v>80111600</v>
      </c>
      <c r="C42" s="28" t="s">
        <v>144</v>
      </c>
      <c r="D42" s="25" t="s">
        <v>135</v>
      </c>
      <c r="E42" s="25" t="s">
        <v>58</v>
      </c>
      <c r="F42" s="25" t="s">
        <v>29</v>
      </c>
      <c r="G42" s="25" t="s">
        <v>30</v>
      </c>
      <c r="H42" s="27">
        <v>16000000</v>
      </c>
      <c r="I42" s="27">
        <v>16000000</v>
      </c>
      <c r="J42" s="25" t="s">
        <v>31</v>
      </c>
      <c r="K42" s="25" t="s">
        <v>32</v>
      </c>
      <c r="L42" s="26" t="s">
        <v>115</v>
      </c>
    </row>
    <row r="43" spans="2:12" ht="60">
      <c r="B43" s="24">
        <v>80111600</v>
      </c>
      <c r="C43" s="28" t="s">
        <v>144</v>
      </c>
      <c r="D43" s="25" t="s">
        <v>135</v>
      </c>
      <c r="E43" s="25" t="s">
        <v>58</v>
      </c>
      <c r="F43" s="25" t="s">
        <v>29</v>
      </c>
      <c r="G43" s="25" t="s">
        <v>30</v>
      </c>
      <c r="H43" s="27">
        <v>16000000</v>
      </c>
      <c r="I43" s="27">
        <v>16000000</v>
      </c>
      <c r="J43" s="25" t="s">
        <v>31</v>
      </c>
      <c r="K43" s="25" t="s">
        <v>32</v>
      </c>
      <c r="L43" s="26" t="s">
        <v>115</v>
      </c>
    </row>
    <row r="44" spans="2:12" ht="60">
      <c r="B44" s="24">
        <v>80111600</v>
      </c>
      <c r="C44" s="28" t="s">
        <v>144</v>
      </c>
      <c r="D44" s="25" t="s">
        <v>135</v>
      </c>
      <c r="E44" s="25" t="s">
        <v>58</v>
      </c>
      <c r="F44" s="25" t="s">
        <v>29</v>
      </c>
      <c r="G44" s="25" t="s">
        <v>30</v>
      </c>
      <c r="H44" s="27">
        <v>16000000</v>
      </c>
      <c r="I44" s="27">
        <v>16000000</v>
      </c>
      <c r="J44" s="25" t="s">
        <v>31</v>
      </c>
      <c r="K44" s="25" t="s">
        <v>32</v>
      </c>
      <c r="L44" s="26" t="s">
        <v>115</v>
      </c>
    </row>
    <row r="45" spans="2:12" ht="60">
      <c r="B45" s="24">
        <v>80111600</v>
      </c>
      <c r="C45" s="28" t="s">
        <v>144</v>
      </c>
      <c r="D45" s="25" t="s">
        <v>135</v>
      </c>
      <c r="E45" s="25" t="s">
        <v>58</v>
      </c>
      <c r="F45" s="25" t="s">
        <v>29</v>
      </c>
      <c r="G45" s="25" t="s">
        <v>30</v>
      </c>
      <c r="H45" s="27">
        <v>16000000</v>
      </c>
      <c r="I45" s="27">
        <v>16000000</v>
      </c>
      <c r="J45" s="25" t="s">
        <v>31</v>
      </c>
      <c r="K45" s="25" t="s">
        <v>32</v>
      </c>
      <c r="L45" s="26" t="s">
        <v>115</v>
      </c>
    </row>
    <row r="46" spans="2:12" ht="60">
      <c r="B46" s="24">
        <v>80111600</v>
      </c>
      <c r="C46" s="28" t="s">
        <v>144</v>
      </c>
      <c r="D46" s="25" t="s">
        <v>135</v>
      </c>
      <c r="E46" s="25" t="s">
        <v>58</v>
      </c>
      <c r="F46" s="25" t="s">
        <v>29</v>
      </c>
      <c r="G46" s="25" t="s">
        <v>30</v>
      </c>
      <c r="H46" s="27">
        <v>16000000</v>
      </c>
      <c r="I46" s="27">
        <v>16000000</v>
      </c>
      <c r="J46" s="25" t="s">
        <v>31</v>
      </c>
      <c r="K46" s="25" t="s">
        <v>32</v>
      </c>
      <c r="L46" s="26" t="s">
        <v>115</v>
      </c>
    </row>
    <row r="47" spans="2:12" ht="60">
      <c r="B47" s="24">
        <v>80111600</v>
      </c>
      <c r="C47" s="28" t="s">
        <v>144</v>
      </c>
      <c r="D47" s="25" t="s">
        <v>135</v>
      </c>
      <c r="E47" s="25" t="s">
        <v>58</v>
      </c>
      <c r="F47" s="25" t="s">
        <v>29</v>
      </c>
      <c r="G47" s="25" t="s">
        <v>30</v>
      </c>
      <c r="H47" s="27">
        <v>16000000</v>
      </c>
      <c r="I47" s="27">
        <v>16000000</v>
      </c>
      <c r="J47" s="25" t="s">
        <v>31</v>
      </c>
      <c r="K47" s="25" t="s">
        <v>32</v>
      </c>
      <c r="L47" s="26" t="s">
        <v>115</v>
      </c>
    </row>
    <row r="48" spans="2:12" ht="60">
      <c r="B48" s="24">
        <v>80111600</v>
      </c>
      <c r="C48" s="28" t="s">
        <v>144</v>
      </c>
      <c r="D48" s="25" t="s">
        <v>135</v>
      </c>
      <c r="E48" s="25" t="s">
        <v>58</v>
      </c>
      <c r="F48" s="25" t="s">
        <v>29</v>
      </c>
      <c r="G48" s="25" t="s">
        <v>30</v>
      </c>
      <c r="H48" s="27">
        <v>16000000</v>
      </c>
      <c r="I48" s="27">
        <v>16000000</v>
      </c>
      <c r="J48" s="25" t="s">
        <v>31</v>
      </c>
      <c r="K48" s="25" t="s">
        <v>32</v>
      </c>
      <c r="L48" s="26" t="s">
        <v>115</v>
      </c>
    </row>
    <row r="49" spans="2:12" ht="60">
      <c r="B49" s="24">
        <v>80111600</v>
      </c>
      <c r="C49" s="28" t="s">
        <v>144</v>
      </c>
      <c r="D49" s="25" t="s">
        <v>135</v>
      </c>
      <c r="E49" s="25" t="s">
        <v>58</v>
      </c>
      <c r="F49" s="25" t="s">
        <v>29</v>
      </c>
      <c r="G49" s="25" t="s">
        <v>30</v>
      </c>
      <c r="H49" s="27">
        <v>16000000</v>
      </c>
      <c r="I49" s="27">
        <v>16000000</v>
      </c>
      <c r="J49" s="25" t="s">
        <v>31</v>
      </c>
      <c r="K49" s="25" t="s">
        <v>32</v>
      </c>
      <c r="L49" s="26" t="s">
        <v>115</v>
      </c>
    </row>
    <row r="50" spans="2:12" ht="60">
      <c r="B50" s="24">
        <v>80111600</v>
      </c>
      <c r="C50" s="28" t="s">
        <v>144</v>
      </c>
      <c r="D50" s="25" t="s">
        <v>135</v>
      </c>
      <c r="E50" s="25" t="s">
        <v>58</v>
      </c>
      <c r="F50" s="25" t="s">
        <v>29</v>
      </c>
      <c r="G50" s="25" t="s">
        <v>30</v>
      </c>
      <c r="H50" s="27">
        <v>16000000</v>
      </c>
      <c r="I50" s="27">
        <v>16000000</v>
      </c>
      <c r="J50" s="25" t="s">
        <v>31</v>
      </c>
      <c r="K50" s="25" t="s">
        <v>32</v>
      </c>
      <c r="L50" s="26" t="s">
        <v>115</v>
      </c>
    </row>
    <row r="51" spans="2:12" ht="60">
      <c r="B51" s="24">
        <v>80111600</v>
      </c>
      <c r="C51" s="28" t="s">
        <v>144</v>
      </c>
      <c r="D51" s="25" t="s">
        <v>135</v>
      </c>
      <c r="E51" s="25" t="s">
        <v>58</v>
      </c>
      <c r="F51" s="25" t="s">
        <v>29</v>
      </c>
      <c r="G51" s="25" t="s">
        <v>30</v>
      </c>
      <c r="H51" s="27">
        <v>16000000</v>
      </c>
      <c r="I51" s="27">
        <v>16000000</v>
      </c>
      <c r="J51" s="25" t="s">
        <v>31</v>
      </c>
      <c r="K51" s="25" t="s">
        <v>32</v>
      </c>
      <c r="L51" s="26" t="s">
        <v>115</v>
      </c>
    </row>
    <row r="52" spans="2:12" ht="60">
      <c r="B52" s="24">
        <v>80111600</v>
      </c>
      <c r="C52" s="28" t="s">
        <v>144</v>
      </c>
      <c r="D52" s="25" t="s">
        <v>135</v>
      </c>
      <c r="E52" s="25" t="s">
        <v>58</v>
      </c>
      <c r="F52" s="25" t="s">
        <v>29</v>
      </c>
      <c r="G52" s="25" t="s">
        <v>30</v>
      </c>
      <c r="H52" s="27">
        <v>16000000</v>
      </c>
      <c r="I52" s="27">
        <v>16000000</v>
      </c>
      <c r="J52" s="25" t="s">
        <v>31</v>
      </c>
      <c r="K52" s="25" t="s">
        <v>32</v>
      </c>
      <c r="L52" s="26" t="s">
        <v>115</v>
      </c>
    </row>
    <row r="53" spans="2:12" ht="60">
      <c r="B53" s="24">
        <v>80111600</v>
      </c>
      <c r="C53" s="28" t="s">
        <v>144</v>
      </c>
      <c r="D53" s="25" t="s">
        <v>135</v>
      </c>
      <c r="E53" s="25" t="s">
        <v>58</v>
      </c>
      <c r="F53" s="25" t="s">
        <v>29</v>
      </c>
      <c r="G53" s="25" t="s">
        <v>30</v>
      </c>
      <c r="H53" s="27">
        <f>16000000-6400000</f>
        <v>9600000</v>
      </c>
      <c r="I53" s="27">
        <f>16000000-6400000</f>
        <v>9600000</v>
      </c>
      <c r="J53" s="25" t="s">
        <v>31</v>
      </c>
      <c r="K53" s="25" t="s">
        <v>32</v>
      </c>
      <c r="L53" s="26" t="s">
        <v>115</v>
      </c>
    </row>
    <row r="54" spans="2:12" ht="60">
      <c r="B54" s="24">
        <v>80111600</v>
      </c>
      <c r="C54" s="28" t="s">
        <v>144</v>
      </c>
      <c r="D54" s="25" t="s">
        <v>135</v>
      </c>
      <c r="E54" s="25" t="s">
        <v>58</v>
      </c>
      <c r="F54" s="25" t="s">
        <v>29</v>
      </c>
      <c r="G54" s="25" t="s">
        <v>30</v>
      </c>
      <c r="H54" s="27">
        <v>16000000</v>
      </c>
      <c r="I54" s="27">
        <v>16000000</v>
      </c>
      <c r="J54" s="25" t="s">
        <v>31</v>
      </c>
      <c r="K54" s="25" t="s">
        <v>32</v>
      </c>
      <c r="L54" s="26" t="s">
        <v>115</v>
      </c>
    </row>
    <row r="55" spans="2:12" ht="60">
      <c r="B55" s="24">
        <v>80111600</v>
      </c>
      <c r="C55" s="28" t="s">
        <v>144</v>
      </c>
      <c r="D55" s="25" t="s">
        <v>135</v>
      </c>
      <c r="E55" s="25" t="s">
        <v>58</v>
      </c>
      <c r="F55" s="25" t="s">
        <v>29</v>
      </c>
      <c r="G55" s="25" t="s">
        <v>30</v>
      </c>
      <c r="H55" s="27">
        <v>16000000</v>
      </c>
      <c r="I55" s="27">
        <v>16000000</v>
      </c>
      <c r="J55" s="25" t="s">
        <v>31</v>
      </c>
      <c r="K55" s="25" t="s">
        <v>32</v>
      </c>
      <c r="L55" s="26" t="s">
        <v>115</v>
      </c>
    </row>
    <row r="56" spans="2:12" ht="60">
      <c r="B56" s="24">
        <v>80111600</v>
      </c>
      <c r="C56" s="28" t="s">
        <v>144</v>
      </c>
      <c r="D56" s="25" t="s">
        <v>135</v>
      </c>
      <c r="E56" s="25" t="s">
        <v>76</v>
      </c>
      <c r="F56" s="25" t="s">
        <v>29</v>
      </c>
      <c r="G56" s="25" t="s">
        <v>30</v>
      </c>
      <c r="H56" s="27">
        <v>11200000</v>
      </c>
      <c r="I56" s="27">
        <v>11200000</v>
      </c>
      <c r="J56" s="25" t="s">
        <v>31</v>
      </c>
      <c r="K56" s="25" t="s">
        <v>32</v>
      </c>
      <c r="L56" s="26" t="s">
        <v>115</v>
      </c>
    </row>
    <row r="57" spans="2:12" ht="60">
      <c r="B57" s="24">
        <v>80111600</v>
      </c>
      <c r="C57" s="28" t="s">
        <v>144</v>
      </c>
      <c r="D57" s="25" t="s">
        <v>135</v>
      </c>
      <c r="E57" s="25" t="s">
        <v>76</v>
      </c>
      <c r="F57" s="25" t="s">
        <v>29</v>
      </c>
      <c r="G57" s="25" t="s">
        <v>30</v>
      </c>
      <c r="H57" s="27">
        <v>11200000</v>
      </c>
      <c r="I57" s="27">
        <v>11200000</v>
      </c>
      <c r="J57" s="25" t="s">
        <v>31</v>
      </c>
      <c r="K57" s="25" t="s">
        <v>32</v>
      </c>
      <c r="L57" s="26" t="s">
        <v>115</v>
      </c>
    </row>
    <row r="58" spans="2:12" ht="60">
      <c r="B58" s="24">
        <v>80111600</v>
      </c>
      <c r="C58" s="28" t="s">
        <v>145</v>
      </c>
      <c r="D58" s="25" t="s">
        <v>135</v>
      </c>
      <c r="E58" s="25" t="s">
        <v>76</v>
      </c>
      <c r="F58" s="25" t="s">
        <v>29</v>
      </c>
      <c r="G58" s="25" t="s">
        <v>30</v>
      </c>
      <c r="H58" s="27">
        <v>12500000</v>
      </c>
      <c r="I58" s="27">
        <v>12500000</v>
      </c>
      <c r="J58" s="25" t="s">
        <v>31</v>
      </c>
      <c r="K58" s="25" t="s">
        <v>32</v>
      </c>
      <c r="L58" s="26" t="s">
        <v>115</v>
      </c>
    </row>
    <row r="59" spans="2:12" ht="60">
      <c r="B59" s="24">
        <v>80111600</v>
      </c>
      <c r="C59" s="28" t="s">
        <v>145</v>
      </c>
      <c r="D59" s="25" t="s">
        <v>135</v>
      </c>
      <c r="E59" s="25" t="s">
        <v>76</v>
      </c>
      <c r="F59" s="25" t="s">
        <v>29</v>
      </c>
      <c r="G59" s="25" t="s">
        <v>30</v>
      </c>
      <c r="H59" s="27">
        <v>12500000</v>
      </c>
      <c r="I59" s="27">
        <v>12500000</v>
      </c>
      <c r="J59" s="25" t="s">
        <v>31</v>
      </c>
      <c r="K59" s="25" t="s">
        <v>32</v>
      </c>
      <c r="L59" s="26" t="s">
        <v>115</v>
      </c>
    </row>
    <row r="60" spans="2:12" ht="60">
      <c r="B60" s="24">
        <v>80111600</v>
      </c>
      <c r="C60" s="28" t="s">
        <v>145</v>
      </c>
      <c r="D60" s="25" t="s">
        <v>135</v>
      </c>
      <c r="E60" s="25" t="s">
        <v>76</v>
      </c>
      <c r="F60" s="25" t="s">
        <v>29</v>
      </c>
      <c r="G60" s="25" t="s">
        <v>30</v>
      </c>
      <c r="H60" s="27">
        <v>12500000</v>
      </c>
      <c r="I60" s="27">
        <v>12500000</v>
      </c>
      <c r="J60" s="25" t="s">
        <v>31</v>
      </c>
      <c r="K60" s="25" t="s">
        <v>32</v>
      </c>
      <c r="L60" s="26" t="s">
        <v>115</v>
      </c>
    </row>
    <row r="61" spans="2:12" ht="60">
      <c r="B61" s="24">
        <v>80111600</v>
      </c>
      <c r="C61" s="28" t="s">
        <v>145</v>
      </c>
      <c r="D61" s="25" t="s">
        <v>135</v>
      </c>
      <c r="E61" s="25" t="s">
        <v>76</v>
      </c>
      <c r="F61" s="25" t="s">
        <v>29</v>
      </c>
      <c r="G61" s="25" t="s">
        <v>30</v>
      </c>
      <c r="H61" s="27">
        <v>12500000</v>
      </c>
      <c r="I61" s="27">
        <v>12500000</v>
      </c>
      <c r="J61" s="25" t="s">
        <v>31</v>
      </c>
      <c r="K61" s="25" t="s">
        <v>32</v>
      </c>
      <c r="L61" s="26" t="s">
        <v>115</v>
      </c>
    </row>
    <row r="62" spans="2:12" ht="60">
      <c r="B62" s="24">
        <v>80111600</v>
      </c>
      <c r="C62" s="28" t="s">
        <v>145</v>
      </c>
      <c r="D62" s="25" t="s">
        <v>135</v>
      </c>
      <c r="E62" s="25" t="s">
        <v>76</v>
      </c>
      <c r="F62" s="25" t="s">
        <v>29</v>
      </c>
      <c r="G62" s="25" t="s">
        <v>30</v>
      </c>
      <c r="H62" s="27">
        <v>12500000</v>
      </c>
      <c r="I62" s="27">
        <v>12500000</v>
      </c>
      <c r="J62" s="25" t="s">
        <v>31</v>
      </c>
      <c r="K62" s="25" t="s">
        <v>32</v>
      </c>
      <c r="L62" s="26" t="s">
        <v>115</v>
      </c>
    </row>
    <row r="63" spans="2:12" ht="60">
      <c r="B63" s="24">
        <v>80111600</v>
      </c>
      <c r="C63" s="28" t="s">
        <v>145</v>
      </c>
      <c r="D63" s="25" t="s">
        <v>135</v>
      </c>
      <c r="E63" s="25" t="s">
        <v>76</v>
      </c>
      <c r="F63" s="25" t="s">
        <v>29</v>
      </c>
      <c r="G63" s="25" t="s">
        <v>30</v>
      </c>
      <c r="H63" s="27">
        <v>12500000</v>
      </c>
      <c r="I63" s="27">
        <v>12500000</v>
      </c>
      <c r="J63" s="25" t="s">
        <v>31</v>
      </c>
      <c r="K63" s="25" t="s">
        <v>32</v>
      </c>
      <c r="L63" s="26" t="s">
        <v>115</v>
      </c>
    </row>
    <row r="64" spans="2:12" ht="60">
      <c r="B64" s="24">
        <v>80111600</v>
      </c>
      <c r="C64" s="28" t="s">
        <v>145</v>
      </c>
      <c r="D64" s="25" t="s">
        <v>135</v>
      </c>
      <c r="E64" s="25" t="s">
        <v>76</v>
      </c>
      <c r="F64" s="25" t="s">
        <v>29</v>
      </c>
      <c r="G64" s="25" t="s">
        <v>30</v>
      </c>
      <c r="H64" s="27">
        <v>12500000</v>
      </c>
      <c r="I64" s="27">
        <v>12500000</v>
      </c>
      <c r="J64" s="25" t="s">
        <v>31</v>
      </c>
      <c r="K64" s="25" t="s">
        <v>32</v>
      </c>
      <c r="L64" s="26" t="s">
        <v>115</v>
      </c>
    </row>
    <row r="65" spans="2:12" ht="60">
      <c r="B65" s="24">
        <v>80111600</v>
      </c>
      <c r="C65" s="28" t="s">
        <v>145</v>
      </c>
      <c r="D65" s="25" t="s">
        <v>135</v>
      </c>
      <c r="E65" s="25" t="s">
        <v>76</v>
      </c>
      <c r="F65" s="25" t="s">
        <v>29</v>
      </c>
      <c r="G65" s="25" t="s">
        <v>30</v>
      </c>
      <c r="H65" s="27">
        <v>12500000</v>
      </c>
      <c r="I65" s="27">
        <v>12500000</v>
      </c>
      <c r="J65" s="25" t="s">
        <v>31</v>
      </c>
      <c r="K65" s="25" t="s">
        <v>32</v>
      </c>
      <c r="L65" s="26" t="s">
        <v>115</v>
      </c>
    </row>
    <row r="66" spans="2:12" ht="60">
      <c r="B66" s="24">
        <v>80111600</v>
      </c>
      <c r="C66" s="28" t="s">
        <v>145</v>
      </c>
      <c r="D66" s="25" t="s">
        <v>135</v>
      </c>
      <c r="E66" s="25" t="s">
        <v>76</v>
      </c>
      <c r="F66" s="25" t="s">
        <v>29</v>
      </c>
      <c r="G66" s="25" t="s">
        <v>30</v>
      </c>
      <c r="H66" s="27">
        <v>12500000</v>
      </c>
      <c r="I66" s="27">
        <v>12500000</v>
      </c>
      <c r="J66" s="25" t="s">
        <v>31</v>
      </c>
      <c r="K66" s="25" t="s">
        <v>32</v>
      </c>
      <c r="L66" s="26" t="s">
        <v>115</v>
      </c>
    </row>
    <row r="67" spans="2:12" ht="60">
      <c r="B67" s="24">
        <v>80111600</v>
      </c>
      <c r="C67" s="28" t="s">
        <v>145</v>
      </c>
      <c r="D67" s="25" t="s">
        <v>135</v>
      </c>
      <c r="E67" s="25" t="s">
        <v>76</v>
      </c>
      <c r="F67" s="25" t="s">
        <v>29</v>
      </c>
      <c r="G67" s="25" t="s">
        <v>30</v>
      </c>
      <c r="H67" s="27">
        <v>12500000</v>
      </c>
      <c r="I67" s="27">
        <v>12500000</v>
      </c>
      <c r="J67" s="25" t="s">
        <v>31</v>
      </c>
      <c r="K67" s="25" t="s">
        <v>32</v>
      </c>
      <c r="L67" s="26" t="s">
        <v>115</v>
      </c>
    </row>
    <row r="68" spans="2:12" ht="60">
      <c r="B68" s="24">
        <v>80111600</v>
      </c>
      <c r="C68" s="28" t="s">
        <v>145</v>
      </c>
      <c r="D68" s="25" t="s">
        <v>135</v>
      </c>
      <c r="E68" s="25" t="s">
        <v>76</v>
      </c>
      <c r="F68" s="25" t="s">
        <v>29</v>
      </c>
      <c r="G68" s="25" t="s">
        <v>30</v>
      </c>
      <c r="H68" s="27">
        <v>12500000</v>
      </c>
      <c r="I68" s="27">
        <v>12500000</v>
      </c>
      <c r="J68" s="25" t="s">
        <v>31</v>
      </c>
      <c r="K68" s="25" t="s">
        <v>32</v>
      </c>
      <c r="L68" s="26" t="s">
        <v>115</v>
      </c>
    </row>
    <row r="69" spans="2:12" ht="60">
      <c r="B69" s="24">
        <v>80111600</v>
      </c>
      <c r="C69" s="28" t="s">
        <v>145</v>
      </c>
      <c r="D69" s="25" t="s">
        <v>135</v>
      </c>
      <c r="E69" s="25" t="s">
        <v>76</v>
      </c>
      <c r="F69" s="25" t="s">
        <v>29</v>
      </c>
      <c r="G69" s="25" t="s">
        <v>30</v>
      </c>
      <c r="H69" s="27">
        <v>12500000</v>
      </c>
      <c r="I69" s="27">
        <v>12500000</v>
      </c>
      <c r="J69" s="25" t="s">
        <v>31</v>
      </c>
      <c r="K69" s="25" t="s">
        <v>32</v>
      </c>
      <c r="L69" s="26" t="s">
        <v>115</v>
      </c>
    </row>
    <row r="70" spans="2:12" ht="60">
      <c r="B70" s="24">
        <v>80111600</v>
      </c>
      <c r="C70" s="28" t="s">
        <v>145</v>
      </c>
      <c r="D70" s="25" t="s">
        <v>135</v>
      </c>
      <c r="E70" s="25" t="s">
        <v>76</v>
      </c>
      <c r="F70" s="25" t="s">
        <v>29</v>
      </c>
      <c r="G70" s="25" t="s">
        <v>30</v>
      </c>
      <c r="H70" s="27">
        <v>12500000</v>
      </c>
      <c r="I70" s="27">
        <v>12500000</v>
      </c>
      <c r="J70" s="25" t="s">
        <v>31</v>
      </c>
      <c r="K70" s="25" t="s">
        <v>32</v>
      </c>
      <c r="L70" s="26" t="s">
        <v>115</v>
      </c>
    </row>
    <row r="71" spans="2:12" ht="60">
      <c r="B71" s="24">
        <v>80111600</v>
      </c>
      <c r="C71" s="28" t="s">
        <v>145</v>
      </c>
      <c r="D71" s="25" t="s">
        <v>135</v>
      </c>
      <c r="E71" s="25" t="s">
        <v>76</v>
      </c>
      <c r="F71" s="25" t="s">
        <v>29</v>
      </c>
      <c r="G71" s="25" t="s">
        <v>30</v>
      </c>
      <c r="H71" s="27">
        <f>12500000-6250000</f>
        <v>6250000</v>
      </c>
      <c r="I71" s="27">
        <f>12500000-6250000</f>
        <v>6250000</v>
      </c>
      <c r="J71" s="25" t="s">
        <v>31</v>
      </c>
      <c r="K71" s="25" t="s">
        <v>32</v>
      </c>
      <c r="L71" s="26" t="s">
        <v>115</v>
      </c>
    </row>
    <row r="72" spans="2:12" ht="75">
      <c r="B72" s="24">
        <v>80111600</v>
      </c>
      <c r="C72" s="28" t="s">
        <v>146</v>
      </c>
      <c r="D72" s="25" t="s">
        <v>44</v>
      </c>
      <c r="E72" s="25" t="s">
        <v>42</v>
      </c>
      <c r="F72" s="25" t="s">
        <v>29</v>
      </c>
      <c r="G72" s="25" t="s">
        <v>30</v>
      </c>
      <c r="H72" s="27">
        <v>2500000</v>
      </c>
      <c r="I72" s="27">
        <v>2500000</v>
      </c>
      <c r="J72" s="25" t="s">
        <v>31</v>
      </c>
      <c r="K72" s="25" t="s">
        <v>32</v>
      </c>
      <c r="L72" s="26" t="s">
        <v>115</v>
      </c>
    </row>
    <row r="73" spans="2:12" ht="75">
      <c r="B73" s="24">
        <v>80111600</v>
      </c>
      <c r="C73" s="28" t="s">
        <v>147</v>
      </c>
      <c r="D73" s="25" t="s">
        <v>44</v>
      </c>
      <c r="E73" s="25" t="s">
        <v>37</v>
      </c>
      <c r="F73" s="25" t="s">
        <v>29</v>
      </c>
      <c r="G73" s="25" t="s">
        <v>30</v>
      </c>
      <c r="H73" s="27">
        <f>5000000-3750000+1250000</f>
        <v>2500000</v>
      </c>
      <c r="I73" s="27">
        <f>5000000-3750000+1250000</f>
        <v>2500000</v>
      </c>
      <c r="J73" s="25" t="s">
        <v>31</v>
      </c>
      <c r="K73" s="25" t="s">
        <v>32</v>
      </c>
      <c r="L73" s="26" t="s">
        <v>115</v>
      </c>
    </row>
    <row r="74" spans="2:12" ht="60">
      <c r="B74" s="24">
        <v>80111600</v>
      </c>
      <c r="C74" s="28" t="s">
        <v>148</v>
      </c>
      <c r="D74" s="25" t="s">
        <v>135</v>
      </c>
      <c r="E74" s="25" t="s">
        <v>37</v>
      </c>
      <c r="F74" s="25" t="s">
        <v>29</v>
      </c>
      <c r="G74" s="25" t="s">
        <v>30</v>
      </c>
      <c r="H74" s="27">
        <v>3750000</v>
      </c>
      <c r="I74" s="27">
        <v>3750000</v>
      </c>
      <c r="J74" s="25" t="s">
        <v>31</v>
      </c>
      <c r="K74" s="25" t="s">
        <v>32</v>
      </c>
      <c r="L74" s="26" t="s">
        <v>115</v>
      </c>
    </row>
    <row r="75" spans="2:12" ht="90">
      <c r="B75" s="24">
        <v>94131500</v>
      </c>
      <c r="C75" s="28" t="s">
        <v>149</v>
      </c>
      <c r="D75" s="25" t="s">
        <v>44</v>
      </c>
      <c r="E75" s="25" t="s">
        <v>80</v>
      </c>
      <c r="F75" s="25" t="s">
        <v>29</v>
      </c>
      <c r="G75" s="25" t="s">
        <v>30</v>
      </c>
      <c r="H75" s="27">
        <f>6250000+6250000+6250000+2500000-14722400-2927600+7500000+7500000+6250000-14500000-4800000+2500000-5741854-316292-1250000+480600+2500000+2500000+3951320+6400000+2298680+8039680</f>
        <v>26912134</v>
      </c>
      <c r="I75" s="27">
        <f>6250000+6250000+6250000+2500000-14722400-2927600+7500000+7500000+6250000-14500000-4800000+2500000-5741854-316292-1250000+480600+2500000+2500000+3951320+6400000+2298680+8039680</f>
        <v>26912134</v>
      </c>
      <c r="J75" s="25" t="s">
        <v>31</v>
      </c>
      <c r="K75" s="25" t="s">
        <v>32</v>
      </c>
      <c r="L75" s="26" t="s">
        <v>115</v>
      </c>
    </row>
    <row r="76" spans="2:12" ht="60">
      <c r="B76" s="24">
        <v>80111600</v>
      </c>
      <c r="C76" s="28" t="s">
        <v>144</v>
      </c>
      <c r="D76" s="25" t="s">
        <v>135</v>
      </c>
      <c r="E76" s="25" t="s">
        <v>62</v>
      </c>
      <c r="F76" s="25" t="s">
        <v>29</v>
      </c>
      <c r="G76" s="25" t="s">
        <v>30</v>
      </c>
      <c r="H76" s="27">
        <v>4800000</v>
      </c>
      <c r="I76" s="27">
        <v>4800000</v>
      </c>
      <c r="J76" s="25" t="s">
        <v>31</v>
      </c>
      <c r="K76" s="25" t="s">
        <v>32</v>
      </c>
      <c r="L76" s="26" t="s">
        <v>115</v>
      </c>
    </row>
    <row r="77" spans="2:12" ht="60">
      <c r="B77" s="24">
        <v>80111600</v>
      </c>
      <c r="C77" s="28" t="s">
        <v>145</v>
      </c>
      <c r="D77" s="25" t="s">
        <v>135</v>
      </c>
      <c r="E77" s="25" t="s">
        <v>76</v>
      </c>
      <c r="F77" s="25" t="s">
        <v>29</v>
      </c>
      <c r="G77" s="25" t="s">
        <v>30</v>
      </c>
      <c r="H77" s="27">
        <f>12500000-6250000</f>
        <v>6250000</v>
      </c>
      <c r="I77" s="27">
        <f>12500000-6250000</f>
        <v>6250000</v>
      </c>
      <c r="J77" s="25" t="s">
        <v>31</v>
      </c>
      <c r="K77" s="25" t="s">
        <v>32</v>
      </c>
      <c r="L77" s="26" t="s">
        <v>115</v>
      </c>
    </row>
    <row r="78" spans="2:12" ht="60">
      <c r="B78" s="24">
        <v>80111600</v>
      </c>
      <c r="C78" s="28" t="s">
        <v>145</v>
      </c>
      <c r="D78" s="25" t="s">
        <v>135</v>
      </c>
      <c r="E78" s="25" t="s">
        <v>76</v>
      </c>
      <c r="F78" s="25" t="s">
        <v>29</v>
      </c>
      <c r="G78" s="25" t="s">
        <v>30</v>
      </c>
      <c r="H78" s="27">
        <v>12500000</v>
      </c>
      <c r="I78" s="27">
        <v>12500000</v>
      </c>
      <c r="J78" s="25" t="s">
        <v>31</v>
      </c>
      <c r="K78" s="25" t="s">
        <v>32</v>
      </c>
      <c r="L78" s="26" t="s">
        <v>115</v>
      </c>
    </row>
    <row r="79" spans="2:12" ht="60">
      <c r="B79" s="24">
        <v>80111600</v>
      </c>
      <c r="C79" s="28" t="s">
        <v>145</v>
      </c>
      <c r="D79" s="25" t="s">
        <v>135</v>
      </c>
      <c r="E79" s="25" t="s">
        <v>76</v>
      </c>
      <c r="F79" s="25" t="s">
        <v>29</v>
      </c>
      <c r="G79" s="25" t="s">
        <v>30</v>
      </c>
      <c r="H79" s="27">
        <v>12500000</v>
      </c>
      <c r="I79" s="27">
        <v>12500000</v>
      </c>
      <c r="J79" s="25" t="s">
        <v>31</v>
      </c>
      <c r="K79" s="25" t="s">
        <v>32</v>
      </c>
      <c r="L79" s="26" t="s">
        <v>115</v>
      </c>
    </row>
    <row r="80" spans="2:12" ht="60">
      <c r="B80" s="24">
        <v>80111600</v>
      </c>
      <c r="C80" s="28" t="s">
        <v>145</v>
      </c>
      <c r="D80" s="25" t="s">
        <v>135</v>
      </c>
      <c r="E80" s="25" t="s">
        <v>58</v>
      </c>
      <c r="F80" s="25" t="s">
        <v>29</v>
      </c>
      <c r="G80" s="25" t="s">
        <v>30</v>
      </c>
      <c r="H80" s="27">
        <v>12500000</v>
      </c>
      <c r="I80" s="27">
        <v>12500000</v>
      </c>
      <c r="J80" s="25" t="s">
        <v>31</v>
      </c>
      <c r="K80" s="25" t="s">
        <v>32</v>
      </c>
      <c r="L80" s="26" t="s">
        <v>115</v>
      </c>
    </row>
    <row r="81" spans="2:12" ht="60">
      <c r="B81" s="24">
        <v>80111600</v>
      </c>
      <c r="C81" s="28" t="s">
        <v>145</v>
      </c>
      <c r="D81" s="25" t="s">
        <v>135</v>
      </c>
      <c r="E81" s="25" t="s">
        <v>76</v>
      </c>
      <c r="F81" s="25" t="s">
        <v>29</v>
      </c>
      <c r="G81" s="25" t="s">
        <v>30</v>
      </c>
      <c r="H81" s="27">
        <v>12500000</v>
      </c>
      <c r="I81" s="27">
        <v>12500000</v>
      </c>
      <c r="J81" s="25" t="s">
        <v>31</v>
      </c>
      <c r="K81" s="25" t="s">
        <v>32</v>
      </c>
      <c r="L81" s="26" t="s">
        <v>115</v>
      </c>
    </row>
    <row r="82" spans="2:12" ht="60">
      <c r="B82" s="24">
        <v>80111600</v>
      </c>
      <c r="C82" s="28" t="s">
        <v>145</v>
      </c>
      <c r="D82" s="25" t="s">
        <v>135</v>
      </c>
      <c r="E82" s="25" t="s">
        <v>76</v>
      </c>
      <c r="F82" s="25" t="s">
        <v>29</v>
      </c>
      <c r="G82" s="25" t="s">
        <v>30</v>
      </c>
      <c r="H82" s="27">
        <v>12500000</v>
      </c>
      <c r="I82" s="27">
        <v>12500000</v>
      </c>
      <c r="J82" s="25" t="s">
        <v>31</v>
      </c>
      <c r="K82" s="25" t="s">
        <v>32</v>
      </c>
      <c r="L82" s="26" t="s">
        <v>115</v>
      </c>
    </row>
    <row r="83" spans="2:12" ht="60">
      <c r="B83" s="24">
        <v>80111600</v>
      </c>
      <c r="C83" s="28" t="s">
        <v>145</v>
      </c>
      <c r="D83" s="25" t="s">
        <v>135</v>
      </c>
      <c r="E83" s="25" t="s">
        <v>76</v>
      </c>
      <c r="F83" s="25" t="s">
        <v>29</v>
      </c>
      <c r="G83" s="25" t="s">
        <v>30</v>
      </c>
      <c r="H83" s="27">
        <f>12500000-2500000</f>
        <v>10000000</v>
      </c>
      <c r="I83" s="27">
        <f>12500000-2500000</f>
        <v>10000000</v>
      </c>
      <c r="J83" s="25" t="s">
        <v>31</v>
      </c>
      <c r="K83" s="25" t="s">
        <v>32</v>
      </c>
      <c r="L83" s="26" t="s">
        <v>115</v>
      </c>
    </row>
    <row r="84" spans="2:12" ht="60">
      <c r="B84" s="24">
        <v>80111600</v>
      </c>
      <c r="C84" s="28" t="s">
        <v>145</v>
      </c>
      <c r="D84" s="25" t="s">
        <v>135</v>
      </c>
      <c r="E84" s="25" t="s">
        <v>76</v>
      </c>
      <c r="F84" s="25" t="s">
        <v>29</v>
      </c>
      <c r="G84" s="25" t="s">
        <v>30</v>
      </c>
      <c r="H84" s="27">
        <v>12500000</v>
      </c>
      <c r="I84" s="27">
        <v>12500000</v>
      </c>
      <c r="J84" s="25" t="s">
        <v>31</v>
      </c>
      <c r="K84" s="25" t="s">
        <v>32</v>
      </c>
      <c r="L84" s="26" t="s">
        <v>115</v>
      </c>
    </row>
    <row r="85" spans="2:12" ht="60">
      <c r="B85" s="24">
        <v>80111600</v>
      </c>
      <c r="C85" s="28" t="s">
        <v>145</v>
      </c>
      <c r="D85" s="25" t="s">
        <v>135</v>
      </c>
      <c r="E85" s="25" t="s">
        <v>76</v>
      </c>
      <c r="F85" s="25" t="s">
        <v>29</v>
      </c>
      <c r="G85" s="25" t="s">
        <v>30</v>
      </c>
      <c r="H85" s="27">
        <v>12500000</v>
      </c>
      <c r="I85" s="27">
        <v>12500000</v>
      </c>
      <c r="J85" s="25" t="s">
        <v>31</v>
      </c>
      <c r="K85" s="25" t="s">
        <v>32</v>
      </c>
      <c r="L85" s="26" t="s">
        <v>115</v>
      </c>
    </row>
    <row r="86" spans="2:12" ht="60">
      <c r="B86" s="24">
        <v>80111600</v>
      </c>
      <c r="C86" s="28" t="s">
        <v>145</v>
      </c>
      <c r="D86" s="25" t="s">
        <v>135</v>
      </c>
      <c r="E86" s="25" t="s">
        <v>76</v>
      </c>
      <c r="F86" s="25" t="s">
        <v>29</v>
      </c>
      <c r="G86" s="25" t="s">
        <v>30</v>
      </c>
      <c r="H86" s="27">
        <v>12500000</v>
      </c>
      <c r="I86" s="27">
        <v>12500000</v>
      </c>
      <c r="J86" s="25" t="s">
        <v>31</v>
      </c>
      <c r="K86" s="25" t="s">
        <v>32</v>
      </c>
      <c r="L86" s="26" t="s">
        <v>115</v>
      </c>
    </row>
    <row r="87" spans="2:12" ht="60">
      <c r="B87" s="24">
        <v>80111600</v>
      </c>
      <c r="C87" s="28" t="s">
        <v>145</v>
      </c>
      <c r="D87" s="25" t="s">
        <v>135</v>
      </c>
      <c r="E87" s="25" t="s">
        <v>76</v>
      </c>
      <c r="F87" s="25" t="s">
        <v>29</v>
      </c>
      <c r="G87" s="25" t="s">
        <v>30</v>
      </c>
      <c r="H87" s="27">
        <v>12500000</v>
      </c>
      <c r="I87" s="27">
        <v>12500000</v>
      </c>
      <c r="J87" s="25" t="s">
        <v>31</v>
      </c>
      <c r="K87" s="25" t="s">
        <v>32</v>
      </c>
      <c r="L87" s="26" t="s">
        <v>115</v>
      </c>
    </row>
    <row r="88" spans="2:12" ht="60">
      <c r="B88" s="24">
        <v>80111600</v>
      </c>
      <c r="C88" s="28" t="s">
        <v>145</v>
      </c>
      <c r="D88" s="25" t="s">
        <v>135</v>
      </c>
      <c r="E88" s="25" t="s">
        <v>76</v>
      </c>
      <c r="F88" s="25" t="s">
        <v>29</v>
      </c>
      <c r="G88" s="25" t="s">
        <v>30</v>
      </c>
      <c r="H88" s="27">
        <v>12500000</v>
      </c>
      <c r="I88" s="27">
        <v>12500000</v>
      </c>
      <c r="J88" s="25" t="s">
        <v>31</v>
      </c>
      <c r="K88" s="25" t="s">
        <v>32</v>
      </c>
      <c r="L88" s="26" t="s">
        <v>115</v>
      </c>
    </row>
    <row r="89" spans="2:12" ht="60">
      <c r="B89" s="24">
        <v>80111600</v>
      </c>
      <c r="C89" s="28" t="s">
        <v>145</v>
      </c>
      <c r="D89" s="25" t="s">
        <v>135</v>
      </c>
      <c r="E89" s="25" t="s">
        <v>76</v>
      </c>
      <c r="F89" s="25" t="s">
        <v>29</v>
      </c>
      <c r="G89" s="25" t="s">
        <v>30</v>
      </c>
      <c r="H89" s="27">
        <f>12500000-2500000</f>
        <v>10000000</v>
      </c>
      <c r="I89" s="27">
        <f>12500000-2500000</f>
        <v>10000000</v>
      </c>
      <c r="J89" s="25" t="s">
        <v>31</v>
      </c>
      <c r="K89" s="25" t="s">
        <v>32</v>
      </c>
      <c r="L89" s="26" t="s">
        <v>115</v>
      </c>
    </row>
    <row r="90" spans="2:12" ht="60">
      <c r="B90" s="24">
        <v>80111600</v>
      </c>
      <c r="C90" s="28" t="s">
        <v>145</v>
      </c>
      <c r="D90" s="25" t="s">
        <v>135</v>
      </c>
      <c r="E90" s="25" t="s">
        <v>76</v>
      </c>
      <c r="F90" s="25" t="s">
        <v>29</v>
      </c>
      <c r="G90" s="25" t="s">
        <v>30</v>
      </c>
      <c r="H90" s="27">
        <v>12500000</v>
      </c>
      <c r="I90" s="27">
        <v>12500000</v>
      </c>
      <c r="J90" s="25" t="s">
        <v>31</v>
      </c>
      <c r="K90" s="25" t="s">
        <v>32</v>
      </c>
      <c r="L90" s="26" t="s">
        <v>115</v>
      </c>
    </row>
    <row r="91" spans="2:12" ht="60">
      <c r="B91" s="24">
        <v>80111600</v>
      </c>
      <c r="C91" s="28" t="s">
        <v>145</v>
      </c>
      <c r="D91" s="25" t="s">
        <v>135</v>
      </c>
      <c r="E91" s="25" t="s">
        <v>76</v>
      </c>
      <c r="F91" s="25" t="s">
        <v>29</v>
      </c>
      <c r="G91" s="25" t="s">
        <v>30</v>
      </c>
      <c r="H91" s="27">
        <v>12500000</v>
      </c>
      <c r="I91" s="27">
        <v>12500000</v>
      </c>
      <c r="J91" s="25" t="s">
        <v>31</v>
      </c>
      <c r="K91" s="25" t="s">
        <v>32</v>
      </c>
      <c r="L91" s="26" t="s">
        <v>115</v>
      </c>
    </row>
    <row r="92" spans="2:12" ht="60">
      <c r="B92" s="24">
        <v>80111600</v>
      </c>
      <c r="C92" s="28" t="s">
        <v>145</v>
      </c>
      <c r="D92" s="25" t="s">
        <v>135</v>
      </c>
      <c r="E92" s="25" t="s">
        <v>76</v>
      </c>
      <c r="F92" s="25" t="s">
        <v>29</v>
      </c>
      <c r="G92" s="25" t="s">
        <v>30</v>
      </c>
      <c r="H92" s="27">
        <v>12500000</v>
      </c>
      <c r="I92" s="27">
        <v>12500000</v>
      </c>
      <c r="J92" s="25" t="s">
        <v>31</v>
      </c>
      <c r="K92" s="25" t="s">
        <v>32</v>
      </c>
      <c r="L92" s="26" t="s">
        <v>115</v>
      </c>
    </row>
    <row r="93" spans="2:12" ht="60">
      <c r="B93" s="24">
        <v>80111600</v>
      </c>
      <c r="C93" s="28" t="s">
        <v>145</v>
      </c>
      <c r="D93" s="25" t="s">
        <v>135</v>
      </c>
      <c r="E93" s="25" t="s">
        <v>76</v>
      </c>
      <c r="F93" s="25" t="s">
        <v>29</v>
      </c>
      <c r="G93" s="25" t="s">
        <v>30</v>
      </c>
      <c r="H93" s="27">
        <v>12500000</v>
      </c>
      <c r="I93" s="27">
        <v>12500000</v>
      </c>
      <c r="J93" s="25" t="s">
        <v>31</v>
      </c>
      <c r="K93" s="25" t="s">
        <v>32</v>
      </c>
      <c r="L93" s="26" t="s">
        <v>115</v>
      </c>
    </row>
    <row r="94" spans="2:12" ht="60">
      <c r="B94" s="24">
        <v>80111600</v>
      </c>
      <c r="C94" s="28" t="s">
        <v>145</v>
      </c>
      <c r="D94" s="25" t="s">
        <v>135</v>
      </c>
      <c r="E94" s="25" t="s">
        <v>76</v>
      </c>
      <c r="F94" s="25" t="s">
        <v>29</v>
      </c>
      <c r="G94" s="25" t="s">
        <v>30</v>
      </c>
      <c r="H94" s="27">
        <v>12500000</v>
      </c>
      <c r="I94" s="27">
        <v>12500000</v>
      </c>
      <c r="J94" s="25" t="s">
        <v>31</v>
      </c>
      <c r="K94" s="25" t="s">
        <v>32</v>
      </c>
      <c r="L94" s="26" t="s">
        <v>115</v>
      </c>
    </row>
    <row r="95" spans="2:12" ht="60">
      <c r="B95" s="24">
        <v>80111600</v>
      </c>
      <c r="C95" s="28" t="s">
        <v>145</v>
      </c>
      <c r="D95" s="25" t="s">
        <v>135</v>
      </c>
      <c r="E95" s="25" t="s">
        <v>76</v>
      </c>
      <c r="F95" s="25" t="s">
        <v>29</v>
      </c>
      <c r="G95" s="25" t="s">
        <v>30</v>
      </c>
      <c r="H95" s="27">
        <f>12500000-6250000</f>
        <v>6250000</v>
      </c>
      <c r="I95" s="27">
        <f>12500000-6250000</f>
        <v>6250000</v>
      </c>
      <c r="J95" s="25" t="s">
        <v>31</v>
      </c>
      <c r="K95" s="25" t="s">
        <v>32</v>
      </c>
      <c r="L95" s="26" t="s">
        <v>115</v>
      </c>
    </row>
    <row r="96" spans="2:12" ht="60">
      <c r="B96" s="24">
        <v>80111600</v>
      </c>
      <c r="C96" s="28" t="s">
        <v>145</v>
      </c>
      <c r="D96" s="25" t="s">
        <v>135</v>
      </c>
      <c r="E96" s="25" t="s">
        <v>76</v>
      </c>
      <c r="F96" s="25" t="s">
        <v>29</v>
      </c>
      <c r="G96" s="25" t="s">
        <v>30</v>
      </c>
      <c r="H96" s="27">
        <v>12500000</v>
      </c>
      <c r="I96" s="27">
        <v>12500000</v>
      </c>
      <c r="J96" s="25" t="s">
        <v>31</v>
      </c>
      <c r="K96" s="25" t="s">
        <v>32</v>
      </c>
      <c r="L96" s="26" t="s">
        <v>115</v>
      </c>
    </row>
    <row r="97" spans="2:12" ht="60">
      <c r="B97" s="24">
        <v>80111600</v>
      </c>
      <c r="C97" s="28" t="s">
        <v>145</v>
      </c>
      <c r="D97" s="25" t="s">
        <v>135</v>
      </c>
      <c r="E97" s="25" t="s">
        <v>76</v>
      </c>
      <c r="F97" s="25" t="s">
        <v>29</v>
      </c>
      <c r="G97" s="25" t="s">
        <v>30</v>
      </c>
      <c r="H97" s="27">
        <v>12500000</v>
      </c>
      <c r="I97" s="27">
        <v>12500000</v>
      </c>
      <c r="J97" s="25" t="s">
        <v>31</v>
      </c>
      <c r="K97" s="25" t="s">
        <v>32</v>
      </c>
      <c r="L97" s="26" t="s">
        <v>115</v>
      </c>
    </row>
    <row r="98" spans="2:12" ht="60">
      <c r="B98" s="24">
        <v>80111600</v>
      </c>
      <c r="C98" s="28" t="s">
        <v>145</v>
      </c>
      <c r="D98" s="25" t="s">
        <v>135</v>
      </c>
      <c r="E98" s="25" t="s">
        <v>76</v>
      </c>
      <c r="F98" s="25" t="s">
        <v>29</v>
      </c>
      <c r="G98" s="25" t="s">
        <v>30</v>
      </c>
      <c r="H98" s="27">
        <v>12500000</v>
      </c>
      <c r="I98" s="27">
        <v>12500000</v>
      </c>
      <c r="J98" s="25" t="s">
        <v>31</v>
      </c>
      <c r="K98" s="25" t="s">
        <v>32</v>
      </c>
      <c r="L98" s="26" t="s">
        <v>115</v>
      </c>
    </row>
    <row r="99" spans="2:12" ht="60">
      <c r="B99" s="24">
        <v>80111600</v>
      </c>
      <c r="C99" s="28" t="s">
        <v>145</v>
      </c>
      <c r="D99" s="25" t="s">
        <v>135</v>
      </c>
      <c r="E99" s="25" t="s">
        <v>76</v>
      </c>
      <c r="F99" s="25" t="s">
        <v>29</v>
      </c>
      <c r="G99" s="25" t="s">
        <v>30</v>
      </c>
      <c r="H99" s="27">
        <v>12500000</v>
      </c>
      <c r="I99" s="27">
        <v>12500000</v>
      </c>
      <c r="J99" s="25" t="s">
        <v>31</v>
      </c>
      <c r="K99" s="25" t="s">
        <v>32</v>
      </c>
      <c r="L99" s="26" t="s">
        <v>115</v>
      </c>
    </row>
    <row r="100" spans="2:12" ht="60">
      <c r="B100" s="24">
        <v>80111600</v>
      </c>
      <c r="C100" s="28" t="s">
        <v>145</v>
      </c>
      <c r="D100" s="25" t="s">
        <v>135</v>
      </c>
      <c r="E100" s="25" t="s">
        <v>76</v>
      </c>
      <c r="F100" s="25" t="s">
        <v>29</v>
      </c>
      <c r="G100" s="25" t="s">
        <v>30</v>
      </c>
      <c r="H100" s="27">
        <v>12500000</v>
      </c>
      <c r="I100" s="27">
        <v>12500000</v>
      </c>
      <c r="J100" s="25" t="s">
        <v>31</v>
      </c>
      <c r="K100" s="25" t="s">
        <v>32</v>
      </c>
      <c r="L100" s="26" t="s">
        <v>115</v>
      </c>
    </row>
    <row r="101" spans="2:12" ht="60">
      <c r="B101" s="24">
        <v>80111600</v>
      </c>
      <c r="C101" s="28" t="s">
        <v>145</v>
      </c>
      <c r="D101" s="25" t="s">
        <v>135</v>
      </c>
      <c r="E101" s="25" t="s">
        <v>76</v>
      </c>
      <c r="F101" s="25" t="s">
        <v>29</v>
      </c>
      <c r="G101" s="25" t="s">
        <v>30</v>
      </c>
      <c r="H101" s="27">
        <v>12500000</v>
      </c>
      <c r="I101" s="27">
        <v>12500000</v>
      </c>
      <c r="J101" s="25" t="s">
        <v>31</v>
      </c>
      <c r="K101" s="25" t="s">
        <v>32</v>
      </c>
      <c r="L101" s="26" t="s">
        <v>115</v>
      </c>
    </row>
    <row r="102" spans="2:12" ht="60">
      <c r="B102" s="24">
        <v>80111600</v>
      </c>
      <c r="C102" s="28" t="s">
        <v>145</v>
      </c>
      <c r="D102" s="25" t="s">
        <v>135</v>
      </c>
      <c r="E102" s="25" t="s">
        <v>76</v>
      </c>
      <c r="F102" s="25" t="s">
        <v>29</v>
      </c>
      <c r="G102" s="25" t="s">
        <v>30</v>
      </c>
      <c r="H102" s="27">
        <v>12500000</v>
      </c>
      <c r="I102" s="27">
        <v>12500000</v>
      </c>
      <c r="J102" s="25" t="s">
        <v>31</v>
      </c>
      <c r="K102" s="25" t="s">
        <v>32</v>
      </c>
      <c r="L102" s="26" t="s">
        <v>115</v>
      </c>
    </row>
    <row r="103" spans="2:12" ht="60">
      <c r="B103" s="24">
        <v>80111600</v>
      </c>
      <c r="C103" s="28" t="s">
        <v>145</v>
      </c>
      <c r="D103" s="25" t="s">
        <v>44</v>
      </c>
      <c r="E103" s="25" t="s">
        <v>76</v>
      </c>
      <c r="F103" s="25" t="s">
        <v>29</v>
      </c>
      <c r="G103" s="25" t="s">
        <v>30</v>
      </c>
      <c r="H103" s="27">
        <v>12500000</v>
      </c>
      <c r="I103" s="27">
        <v>12500000</v>
      </c>
      <c r="J103" s="25" t="s">
        <v>31</v>
      </c>
      <c r="K103" s="25" t="s">
        <v>32</v>
      </c>
      <c r="L103" s="26" t="s">
        <v>115</v>
      </c>
    </row>
    <row r="104" spans="2:12" ht="60">
      <c r="B104" s="24">
        <v>80111600</v>
      </c>
      <c r="C104" s="28" t="s">
        <v>145</v>
      </c>
      <c r="D104" s="25" t="s">
        <v>135</v>
      </c>
      <c r="E104" s="25" t="s">
        <v>76</v>
      </c>
      <c r="F104" s="25" t="s">
        <v>29</v>
      </c>
      <c r="G104" s="25" t="s">
        <v>30</v>
      </c>
      <c r="H104" s="27">
        <v>12500000</v>
      </c>
      <c r="I104" s="27">
        <v>12500000</v>
      </c>
      <c r="J104" s="25" t="s">
        <v>31</v>
      </c>
      <c r="K104" s="25" t="s">
        <v>32</v>
      </c>
      <c r="L104" s="26" t="s">
        <v>115</v>
      </c>
    </row>
    <row r="105" spans="2:12" ht="60">
      <c r="B105" s="24">
        <v>80111600</v>
      </c>
      <c r="C105" s="28" t="s">
        <v>145</v>
      </c>
      <c r="D105" s="25" t="s">
        <v>135</v>
      </c>
      <c r="E105" s="25" t="s">
        <v>76</v>
      </c>
      <c r="F105" s="25" t="s">
        <v>29</v>
      </c>
      <c r="G105" s="25" t="s">
        <v>30</v>
      </c>
      <c r="H105" s="27">
        <v>12500000</v>
      </c>
      <c r="I105" s="27">
        <v>12500000</v>
      </c>
      <c r="J105" s="25" t="s">
        <v>31</v>
      </c>
      <c r="K105" s="25" t="s">
        <v>32</v>
      </c>
      <c r="L105" s="26" t="s">
        <v>115</v>
      </c>
    </row>
    <row r="106" spans="2:12" ht="60">
      <c r="B106" s="24">
        <v>80111600</v>
      </c>
      <c r="C106" s="28" t="s">
        <v>145</v>
      </c>
      <c r="D106" s="25" t="s">
        <v>135</v>
      </c>
      <c r="E106" s="25" t="s">
        <v>76</v>
      </c>
      <c r="F106" s="25" t="s">
        <v>29</v>
      </c>
      <c r="G106" s="25" t="s">
        <v>30</v>
      </c>
      <c r="H106" s="27">
        <v>12500000</v>
      </c>
      <c r="I106" s="27">
        <v>12500000</v>
      </c>
      <c r="J106" s="25" t="s">
        <v>31</v>
      </c>
      <c r="K106" s="25" t="s">
        <v>32</v>
      </c>
      <c r="L106" s="26" t="s">
        <v>115</v>
      </c>
    </row>
    <row r="107" spans="2:12" ht="60">
      <c r="B107" s="24">
        <v>80111600</v>
      </c>
      <c r="C107" s="28" t="s">
        <v>145</v>
      </c>
      <c r="D107" s="25" t="s">
        <v>135</v>
      </c>
      <c r="E107" s="25" t="s">
        <v>76</v>
      </c>
      <c r="F107" s="25" t="s">
        <v>29</v>
      </c>
      <c r="G107" s="25" t="s">
        <v>30</v>
      </c>
      <c r="H107" s="27">
        <v>12500000</v>
      </c>
      <c r="I107" s="27">
        <v>12500000</v>
      </c>
      <c r="J107" s="25" t="s">
        <v>31</v>
      </c>
      <c r="K107" s="25" t="s">
        <v>32</v>
      </c>
      <c r="L107" s="26" t="s">
        <v>115</v>
      </c>
    </row>
    <row r="108" spans="2:12" ht="60">
      <c r="B108" s="24">
        <v>80111600</v>
      </c>
      <c r="C108" s="28" t="s">
        <v>145</v>
      </c>
      <c r="D108" s="25" t="s">
        <v>135</v>
      </c>
      <c r="E108" s="25" t="s">
        <v>76</v>
      </c>
      <c r="F108" s="25" t="s">
        <v>29</v>
      </c>
      <c r="G108" s="25" t="s">
        <v>30</v>
      </c>
      <c r="H108" s="27">
        <v>12500000</v>
      </c>
      <c r="I108" s="27">
        <v>12500000</v>
      </c>
      <c r="J108" s="25" t="s">
        <v>31</v>
      </c>
      <c r="K108" s="25" t="s">
        <v>32</v>
      </c>
      <c r="L108" s="26" t="s">
        <v>115</v>
      </c>
    </row>
    <row r="109" spans="2:12" ht="60">
      <c r="B109" s="24">
        <v>80111600</v>
      </c>
      <c r="C109" s="28" t="s">
        <v>145</v>
      </c>
      <c r="D109" s="25" t="s">
        <v>135</v>
      </c>
      <c r="E109" s="25" t="s">
        <v>76</v>
      </c>
      <c r="F109" s="25" t="s">
        <v>29</v>
      </c>
      <c r="G109" s="25" t="s">
        <v>30</v>
      </c>
      <c r="H109" s="27">
        <v>12500000</v>
      </c>
      <c r="I109" s="27">
        <v>12500000</v>
      </c>
      <c r="J109" s="25" t="s">
        <v>31</v>
      </c>
      <c r="K109" s="25" t="s">
        <v>32</v>
      </c>
      <c r="L109" s="26" t="s">
        <v>115</v>
      </c>
    </row>
    <row r="110" spans="2:12" ht="60">
      <c r="B110" s="24">
        <v>80111600</v>
      </c>
      <c r="C110" s="28" t="s">
        <v>145</v>
      </c>
      <c r="D110" s="25" t="s">
        <v>135</v>
      </c>
      <c r="E110" s="25" t="s">
        <v>76</v>
      </c>
      <c r="F110" s="25" t="s">
        <v>29</v>
      </c>
      <c r="G110" s="25" t="s">
        <v>30</v>
      </c>
      <c r="H110" s="27">
        <v>12500000</v>
      </c>
      <c r="I110" s="27">
        <v>12500000</v>
      </c>
      <c r="J110" s="25" t="s">
        <v>31</v>
      </c>
      <c r="K110" s="25" t="s">
        <v>32</v>
      </c>
      <c r="L110" s="26" t="s">
        <v>115</v>
      </c>
    </row>
    <row r="111" spans="2:12" ht="60">
      <c r="B111" s="24">
        <v>80111600</v>
      </c>
      <c r="C111" s="28" t="s">
        <v>145</v>
      </c>
      <c r="D111" s="25" t="s">
        <v>135</v>
      </c>
      <c r="E111" s="25" t="s">
        <v>76</v>
      </c>
      <c r="F111" s="25" t="s">
        <v>29</v>
      </c>
      <c r="G111" s="25" t="s">
        <v>30</v>
      </c>
      <c r="H111" s="27">
        <v>12500000</v>
      </c>
      <c r="I111" s="27">
        <v>12500000</v>
      </c>
      <c r="J111" s="25" t="s">
        <v>31</v>
      </c>
      <c r="K111" s="25" t="s">
        <v>32</v>
      </c>
      <c r="L111" s="26" t="s">
        <v>115</v>
      </c>
    </row>
    <row r="112" spans="2:12" ht="60">
      <c r="B112" s="24">
        <v>80111600</v>
      </c>
      <c r="C112" s="28" t="s">
        <v>145</v>
      </c>
      <c r="D112" s="25" t="s">
        <v>135</v>
      </c>
      <c r="E112" s="25" t="s">
        <v>76</v>
      </c>
      <c r="F112" s="25" t="s">
        <v>29</v>
      </c>
      <c r="G112" s="25" t="s">
        <v>30</v>
      </c>
      <c r="H112" s="27">
        <v>12500000</v>
      </c>
      <c r="I112" s="27">
        <v>12500000</v>
      </c>
      <c r="J112" s="25" t="s">
        <v>31</v>
      </c>
      <c r="K112" s="25" t="s">
        <v>32</v>
      </c>
      <c r="L112" s="26" t="s">
        <v>115</v>
      </c>
    </row>
    <row r="113" spans="2:12" ht="60">
      <c r="B113" s="24">
        <v>80111600</v>
      </c>
      <c r="C113" s="28" t="s">
        <v>145</v>
      </c>
      <c r="D113" s="25" t="s">
        <v>135</v>
      </c>
      <c r="E113" s="25" t="s">
        <v>76</v>
      </c>
      <c r="F113" s="25" t="s">
        <v>29</v>
      </c>
      <c r="G113" s="25" t="s">
        <v>30</v>
      </c>
      <c r="H113" s="27">
        <v>12500000</v>
      </c>
      <c r="I113" s="27">
        <v>12500000</v>
      </c>
      <c r="J113" s="25" t="s">
        <v>31</v>
      </c>
      <c r="K113" s="25" t="s">
        <v>32</v>
      </c>
      <c r="L113" s="26" t="s">
        <v>115</v>
      </c>
    </row>
    <row r="114" spans="2:12" ht="60">
      <c r="B114" s="24">
        <v>80111600</v>
      </c>
      <c r="C114" s="28" t="s">
        <v>145</v>
      </c>
      <c r="D114" s="25" t="s">
        <v>135</v>
      </c>
      <c r="E114" s="25" t="s">
        <v>76</v>
      </c>
      <c r="F114" s="25" t="s">
        <v>29</v>
      </c>
      <c r="G114" s="25" t="s">
        <v>30</v>
      </c>
      <c r="H114" s="27">
        <v>12500000</v>
      </c>
      <c r="I114" s="27">
        <v>12500000</v>
      </c>
      <c r="J114" s="25" t="s">
        <v>31</v>
      </c>
      <c r="K114" s="25" t="s">
        <v>32</v>
      </c>
      <c r="L114" s="26" t="s">
        <v>115</v>
      </c>
    </row>
    <row r="115" spans="2:12" ht="60">
      <c r="B115" s="24">
        <v>80111600</v>
      </c>
      <c r="C115" s="28" t="s">
        <v>145</v>
      </c>
      <c r="D115" s="25" t="s">
        <v>135</v>
      </c>
      <c r="E115" s="25" t="s">
        <v>76</v>
      </c>
      <c r="F115" s="25" t="s">
        <v>29</v>
      </c>
      <c r="G115" s="25" t="s">
        <v>30</v>
      </c>
      <c r="H115" s="27">
        <v>12500000</v>
      </c>
      <c r="I115" s="27">
        <v>12500000</v>
      </c>
      <c r="J115" s="25" t="s">
        <v>31</v>
      </c>
      <c r="K115" s="25" t="s">
        <v>32</v>
      </c>
      <c r="L115" s="26" t="s">
        <v>115</v>
      </c>
    </row>
    <row r="116" spans="2:12" ht="60">
      <c r="B116" s="24">
        <v>80111600</v>
      </c>
      <c r="C116" s="28" t="s">
        <v>145</v>
      </c>
      <c r="D116" s="25" t="s">
        <v>135</v>
      </c>
      <c r="E116" s="25" t="s">
        <v>76</v>
      </c>
      <c r="F116" s="25" t="s">
        <v>29</v>
      </c>
      <c r="G116" s="25" t="s">
        <v>30</v>
      </c>
      <c r="H116" s="27">
        <v>12500000</v>
      </c>
      <c r="I116" s="27">
        <v>12500000</v>
      </c>
      <c r="J116" s="25" t="s">
        <v>31</v>
      </c>
      <c r="K116" s="25" t="s">
        <v>32</v>
      </c>
      <c r="L116" s="26" t="s">
        <v>115</v>
      </c>
    </row>
    <row r="117" spans="2:12" ht="60">
      <c r="B117" s="24">
        <v>80111600</v>
      </c>
      <c r="C117" s="28" t="s">
        <v>145</v>
      </c>
      <c r="D117" s="25" t="s">
        <v>135</v>
      </c>
      <c r="E117" s="25" t="s">
        <v>76</v>
      </c>
      <c r="F117" s="25" t="s">
        <v>29</v>
      </c>
      <c r="G117" s="25" t="s">
        <v>30</v>
      </c>
      <c r="H117" s="27">
        <v>12500000</v>
      </c>
      <c r="I117" s="27">
        <v>12500000</v>
      </c>
      <c r="J117" s="25" t="s">
        <v>31</v>
      </c>
      <c r="K117" s="25" t="s">
        <v>32</v>
      </c>
      <c r="L117" s="26" t="s">
        <v>115</v>
      </c>
    </row>
    <row r="118" spans="2:12" ht="60">
      <c r="B118" s="24">
        <v>80111600</v>
      </c>
      <c r="C118" s="28" t="s">
        <v>145</v>
      </c>
      <c r="D118" s="25" t="s">
        <v>135</v>
      </c>
      <c r="E118" s="25" t="s">
        <v>76</v>
      </c>
      <c r="F118" s="25" t="s">
        <v>29</v>
      </c>
      <c r="G118" s="25" t="s">
        <v>30</v>
      </c>
      <c r="H118" s="27">
        <v>12500000</v>
      </c>
      <c r="I118" s="27">
        <v>12500000</v>
      </c>
      <c r="J118" s="25" t="s">
        <v>31</v>
      </c>
      <c r="K118" s="25" t="s">
        <v>32</v>
      </c>
      <c r="L118" s="26" t="s">
        <v>115</v>
      </c>
    </row>
    <row r="119" spans="2:12" ht="60">
      <c r="B119" s="24">
        <v>80111600</v>
      </c>
      <c r="C119" s="28" t="s">
        <v>145</v>
      </c>
      <c r="D119" s="25" t="s">
        <v>135</v>
      </c>
      <c r="E119" s="25" t="s">
        <v>76</v>
      </c>
      <c r="F119" s="25" t="s">
        <v>29</v>
      </c>
      <c r="G119" s="25" t="s">
        <v>30</v>
      </c>
      <c r="H119" s="27">
        <v>12500000</v>
      </c>
      <c r="I119" s="27">
        <v>12500000</v>
      </c>
      <c r="J119" s="25" t="s">
        <v>31</v>
      </c>
      <c r="K119" s="25" t="s">
        <v>32</v>
      </c>
      <c r="L119" s="26" t="s">
        <v>115</v>
      </c>
    </row>
    <row r="120" spans="2:12" ht="60">
      <c r="B120" s="24">
        <v>80111600</v>
      </c>
      <c r="C120" s="28" t="s">
        <v>145</v>
      </c>
      <c r="D120" s="25" t="s">
        <v>135</v>
      </c>
      <c r="E120" s="25" t="s">
        <v>76</v>
      </c>
      <c r="F120" s="25" t="s">
        <v>29</v>
      </c>
      <c r="G120" s="25" t="s">
        <v>30</v>
      </c>
      <c r="H120" s="27">
        <v>12500000</v>
      </c>
      <c r="I120" s="27">
        <v>12500000</v>
      </c>
      <c r="J120" s="25" t="s">
        <v>31</v>
      </c>
      <c r="K120" s="25" t="s">
        <v>32</v>
      </c>
      <c r="L120" s="26" t="s">
        <v>115</v>
      </c>
    </row>
    <row r="121" spans="2:12" ht="60">
      <c r="B121" s="24">
        <v>80111600</v>
      </c>
      <c r="C121" s="28" t="s">
        <v>145</v>
      </c>
      <c r="D121" s="25" t="s">
        <v>135</v>
      </c>
      <c r="E121" s="25" t="s">
        <v>76</v>
      </c>
      <c r="F121" s="25" t="s">
        <v>29</v>
      </c>
      <c r="G121" s="25" t="s">
        <v>30</v>
      </c>
      <c r="H121" s="27">
        <v>12500000</v>
      </c>
      <c r="I121" s="27">
        <v>12500000</v>
      </c>
      <c r="J121" s="25" t="s">
        <v>31</v>
      </c>
      <c r="K121" s="25" t="s">
        <v>32</v>
      </c>
      <c r="L121" s="26" t="s">
        <v>115</v>
      </c>
    </row>
    <row r="122" spans="2:12" ht="60">
      <c r="B122" s="24">
        <v>80111600</v>
      </c>
      <c r="C122" s="28" t="s">
        <v>145</v>
      </c>
      <c r="D122" s="25" t="s">
        <v>135</v>
      </c>
      <c r="E122" s="25" t="s">
        <v>76</v>
      </c>
      <c r="F122" s="25" t="s">
        <v>29</v>
      </c>
      <c r="G122" s="25" t="s">
        <v>30</v>
      </c>
      <c r="H122" s="27">
        <v>12500000</v>
      </c>
      <c r="I122" s="27">
        <v>12500000</v>
      </c>
      <c r="J122" s="25" t="s">
        <v>31</v>
      </c>
      <c r="K122" s="25" t="s">
        <v>32</v>
      </c>
      <c r="L122" s="26" t="s">
        <v>115</v>
      </c>
    </row>
    <row r="123" spans="2:12" ht="60">
      <c r="B123" s="24">
        <v>80111600</v>
      </c>
      <c r="C123" s="28" t="s">
        <v>145</v>
      </c>
      <c r="D123" s="25" t="s">
        <v>135</v>
      </c>
      <c r="E123" s="25" t="s">
        <v>76</v>
      </c>
      <c r="F123" s="25" t="s">
        <v>29</v>
      </c>
      <c r="G123" s="25" t="s">
        <v>30</v>
      </c>
      <c r="H123" s="27">
        <v>12500000</v>
      </c>
      <c r="I123" s="27">
        <v>12500000</v>
      </c>
      <c r="J123" s="25" t="s">
        <v>31</v>
      </c>
      <c r="K123" s="25" t="s">
        <v>32</v>
      </c>
      <c r="L123" s="26" t="s">
        <v>115</v>
      </c>
    </row>
    <row r="124" spans="2:12" ht="60">
      <c r="B124" s="24">
        <v>80111600</v>
      </c>
      <c r="C124" s="28" t="s">
        <v>145</v>
      </c>
      <c r="D124" s="25" t="s">
        <v>135</v>
      </c>
      <c r="E124" s="25" t="s">
        <v>76</v>
      </c>
      <c r="F124" s="25" t="s">
        <v>29</v>
      </c>
      <c r="G124" s="25" t="s">
        <v>30</v>
      </c>
      <c r="H124" s="27">
        <v>12500000</v>
      </c>
      <c r="I124" s="27">
        <v>12500000</v>
      </c>
      <c r="J124" s="25" t="s">
        <v>31</v>
      </c>
      <c r="K124" s="25" t="s">
        <v>32</v>
      </c>
      <c r="L124" s="26" t="s">
        <v>115</v>
      </c>
    </row>
    <row r="125" spans="2:12" ht="60">
      <c r="B125" s="24">
        <v>80111600</v>
      </c>
      <c r="C125" s="28" t="s">
        <v>145</v>
      </c>
      <c r="D125" s="25" t="s">
        <v>135</v>
      </c>
      <c r="E125" s="25" t="s">
        <v>37</v>
      </c>
      <c r="F125" s="25" t="s">
        <v>29</v>
      </c>
      <c r="G125" s="25" t="s">
        <v>30</v>
      </c>
      <c r="H125" s="27">
        <v>11250000</v>
      </c>
      <c r="I125" s="27">
        <v>11250000</v>
      </c>
      <c r="J125" s="25" t="s">
        <v>31</v>
      </c>
      <c r="K125" s="25" t="s">
        <v>32</v>
      </c>
      <c r="L125" s="26" t="s">
        <v>115</v>
      </c>
    </row>
    <row r="126" spans="2:12" ht="60">
      <c r="B126" s="24">
        <v>80111600</v>
      </c>
      <c r="C126" s="28" t="s">
        <v>145</v>
      </c>
      <c r="D126" s="25" t="s">
        <v>135</v>
      </c>
      <c r="E126" s="25" t="s">
        <v>76</v>
      </c>
      <c r="F126" s="25" t="s">
        <v>29</v>
      </c>
      <c r="G126" s="25" t="s">
        <v>30</v>
      </c>
      <c r="H126" s="27">
        <v>12500000</v>
      </c>
      <c r="I126" s="27">
        <v>12500000</v>
      </c>
      <c r="J126" s="25" t="s">
        <v>31</v>
      </c>
      <c r="K126" s="25" t="s">
        <v>32</v>
      </c>
      <c r="L126" s="26" t="s">
        <v>115</v>
      </c>
    </row>
    <row r="127" spans="2:12" ht="60">
      <c r="B127" s="24">
        <v>80111600</v>
      </c>
      <c r="C127" s="28" t="s">
        <v>145</v>
      </c>
      <c r="D127" s="25" t="s">
        <v>135</v>
      </c>
      <c r="E127" s="25" t="s">
        <v>76</v>
      </c>
      <c r="F127" s="25" t="s">
        <v>29</v>
      </c>
      <c r="G127" s="25" t="s">
        <v>30</v>
      </c>
      <c r="H127" s="27">
        <v>12500000</v>
      </c>
      <c r="I127" s="27">
        <v>12500000</v>
      </c>
      <c r="J127" s="25" t="s">
        <v>31</v>
      </c>
      <c r="K127" s="25" t="s">
        <v>32</v>
      </c>
      <c r="L127" s="26" t="s">
        <v>115</v>
      </c>
    </row>
    <row r="128" spans="2:12" ht="60">
      <c r="B128" s="24">
        <v>80111600</v>
      </c>
      <c r="C128" s="28" t="s">
        <v>145</v>
      </c>
      <c r="D128" s="25" t="s">
        <v>135</v>
      </c>
      <c r="E128" s="25" t="s">
        <v>76</v>
      </c>
      <c r="F128" s="25" t="s">
        <v>29</v>
      </c>
      <c r="G128" s="25" t="s">
        <v>30</v>
      </c>
      <c r="H128" s="27">
        <v>12500000</v>
      </c>
      <c r="I128" s="27">
        <v>12500000</v>
      </c>
      <c r="J128" s="25" t="s">
        <v>31</v>
      </c>
      <c r="K128" s="25" t="s">
        <v>32</v>
      </c>
      <c r="L128" s="26" t="s">
        <v>115</v>
      </c>
    </row>
    <row r="129" spans="2:12" ht="60">
      <c r="B129" s="24">
        <v>80111600</v>
      </c>
      <c r="C129" s="28" t="s">
        <v>145</v>
      </c>
      <c r="D129" s="25" t="s">
        <v>135</v>
      </c>
      <c r="E129" s="25" t="s">
        <v>76</v>
      </c>
      <c r="F129" s="25" t="s">
        <v>29</v>
      </c>
      <c r="G129" s="25" t="s">
        <v>30</v>
      </c>
      <c r="H129" s="27">
        <v>12500000</v>
      </c>
      <c r="I129" s="27">
        <v>12500000</v>
      </c>
      <c r="J129" s="25" t="s">
        <v>31</v>
      </c>
      <c r="K129" s="25" t="s">
        <v>32</v>
      </c>
      <c r="L129" s="26" t="s">
        <v>115</v>
      </c>
    </row>
    <row r="130" spans="2:12" ht="60">
      <c r="B130" s="24">
        <v>80111600</v>
      </c>
      <c r="C130" s="28" t="s">
        <v>145</v>
      </c>
      <c r="D130" s="25" t="s">
        <v>135</v>
      </c>
      <c r="E130" s="25" t="s">
        <v>76</v>
      </c>
      <c r="F130" s="25" t="s">
        <v>29</v>
      </c>
      <c r="G130" s="25" t="s">
        <v>30</v>
      </c>
      <c r="H130" s="27">
        <f>12500000-2500000</f>
        <v>10000000</v>
      </c>
      <c r="I130" s="27">
        <f>12500000-2500000</f>
        <v>10000000</v>
      </c>
      <c r="J130" s="25" t="s">
        <v>31</v>
      </c>
      <c r="K130" s="25" t="s">
        <v>32</v>
      </c>
      <c r="L130" s="26" t="s">
        <v>115</v>
      </c>
    </row>
    <row r="131" spans="2:12" ht="60">
      <c r="B131" s="24">
        <v>80111600</v>
      </c>
      <c r="C131" s="28" t="s">
        <v>145</v>
      </c>
      <c r="D131" s="25" t="s">
        <v>135</v>
      </c>
      <c r="E131" s="25" t="s">
        <v>76</v>
      </c>
      <c r="F131" s="25" t="s">
        <v>29</v>
      </c>
      <c r="G131" s="25" t="s">
        <v>30</v>
      </c>
      <c r="H131" s="27">
        <v>12500000</v>
      </c>
      <c r="I131" s="27">
        <v>12500000</v>
      </c>
      <c r="J131" s="25" t="s">
        <v>31</v>
      </c>
      <c r="K131" s="25" t="s">
        <v>32</v>
      </c>
      <c r="L131" s="26" t="s">
        <v>115</v>
      </c>
    </row>
    <row r="132" spans="2:12" ht="60">
      <c r="B132" s="24">
        <v>80111600</v>
      </c>
      <c r="C132" s="28" t="s">
        <v>145</v>
      </c>
      <c r="D132" s="25" t="s">
        <v>135</v>
      </c>
      <c r="E132" s="25" t="s">
        <v>76</v>
      </c>
      <c r="F132" s="25" t="s">
        <v>29</v>
      </c>
      <c r="G132" s="25" t="s">
        <v>30</v>
      </c>
      <c r="H132" s="27">
        <v>12500000</v>
      </c>
      <c r="I132" s="27">
        <v>12500000</v>
      </c>
      <c r="J132" s="25" t="s">
        <v>31</v>
      </c>
      <c r="K132" s="25" t="s">
        <v>32</v>
      </c>
      <c r="L132" s="26" t="s">
        <v>115</v>
      </c>
    </row>
    <row r="133" spans="2:12" ht="60">
      <c r="B133" s="24">
        <v>80111600</v>
      </c>
      <c r="C133" s="28" t="s">
        <v>145</v>
      </c>
      <c r="D133" s="25" t="s">
        <v>135</v>
      </c>
      <c r="E133" s="25" t="s">
        <v>76</v>
      </c>
      <c r="F133" s="25" t="s">
        <v>29</v>
      </c>
      <c r="G133" s="25" t="s">
        <v>30</v>
      </c>
      <c r="H133" s="27">
        <v>12500000</v>
      </c>
      <c r="I133" s="27">
        <v>12500000</v>
      </c>
      <c r="J133" s="25" t="s">
        <v>31</v>
      </c>
      <c r="K133" s="25" t="s">
        <v>32</v>
      </c>
      <c r="L133" s="26" t="s">
        <v>115</v>
      </c>
    </row>
    <row r="134" spans="2:12" ht="60">
      <c r="B134" s="24">
        <v>80111600</v>
      </c>
      <c r="C134" s="28" t="s">
        <v>145</v>
      </c>
      <c r="D134" s="25" t="s">
        <v>135</v>
      </c>
      <c r="E134" s="25" t="s">
        <v>76</v>
      </c>
      <c r="F134" s="25" t="s">
        <v>29</v>
      </c>
      <c r="G134" s="25" t="s">
        <v>30</v>
      </c>
      <c r="H134" s="27">
        <v>12500000</v>
      </c>
      <c r="I134" s="27">
        <v>12500000</v>
      </c>
      <c r="J134" s="25" t="s">
        <v>31</v>
      </c>
      <c r="K134" s="25" t="s">
        <v>32</v>
      </c>
      <c r="L134" s="26" t="s">
        <v>115</v>
      </c>
    </row>
    <row r="135" spans="2:12" ht="60">
      <c r="B135" s="24">
        <v>80111600</v>
      </c>
      <c r="C135" s="28" t="s">
        <v>145</v>
      </c>
      <c r="D135" s="25" t="s">
        <v>44</v>
      </c>
      <c r="E135" s="25" t="s">
        <v>76</v>
      </c>
      <c r="F135" s="25" t="s">
        <v>29</v>
      </c>
      <c r="G135" s="25" t="s">
        <v>30</v>
      </c>
      <c r="H135" s="27">
        <v>12500000</v>
      </c>
      <c r="I135" s="27">
        <v>12500000</v>
      </c>
      <c r="J135" s="25" t="s">
        <v>31</v>
      </c>
      <c r="K135" s="25" t="s">
        <v>32</v>
      </c>
      <c r="L135" s="26" t="s">
        <v>115</v>
      </c>
    </row>
    <row r="136" spans="2:12" ht="60">
      <c r="B136" s="24">
        <v>80111600</v>
      </c>
      <c r="C136" s="28" t="s">
        <v>145</v>
      </c>
      <c r="D136" s="25" t="s">
        <v>44</v>
      </c>
      <c r="E136" s="25" t="s">
        <v>76</v>
      </c>
      <c r="F136" s="25" t="s">
        <v>29</v>
      </c>
      <c r="G136" s="25" t="s">
        <v>30</v>
      </c>
      <c r="H136" s="27">
        <v>12500000</v>
      </c>
      <c r="I136" s="27">
        <v>12500000</v>
      </c>
      <c r="J136" s="25" t="s">
        <v>31</v>
      </c>
      <c r="K136" s="25" t="s">
        <v>32</v>
      </c>
      <c r="L136" s="26" t="s">
        <v>115</v>
      </c>
    </row>
    <row r="137" spans="2:12" ht="60">
      <c r="B137" s="24">
        <v>80111600</v>
      </c>
      <c r="C137" s="28" t="s">
        <v>145</v>
      </c>
      <c r="D137" s="25" t="s">
        <v>135</v>
      </c>
      <c r="E137" s="25" t="s">
        <v>76</v>
      </c>
      <c r="F137" s="25" t="s">
        <v>29</v>
      </c>
      <c r="G137" s="25" t="s">
        <v>30</v>
      </c>
      <c r="H137" s="27">
        <v>12500000</v>
      </c>
      <c r="I137" s="27">
        <v>12500000</v>
      </c>
      <c r="J137" s="25" t="s">
        <v>31</v>
      </c>
      <c r="K137" s="25" t="s">
        <v>32</v>
      </c>
      <c r="L137" s="26" t="s">
        <v>115</v>
      </c>
    </row>
    <row r="138" spans="2:12" ht="60">
      <c r="B138" s="24">
        <v>80111600</v>
      </c>
      <c r="C138" s="28" t="s">
        <v>145</v>
      </c>
      <c r="D138" s="25" t="s">
        <v>135</v>
      </c>
      <c r="E138" s="25" t="s">
        <v>76</v>
      </c>
      <c r="F138" s="25" t="s">
        <v>29</v>
      </c>
      <c r="G138" s="25" t="s">
        <v>30</v>
      </c>
      <c r="H138" s="27">
        <v>12500000</v>
      </c>
      <c r="I138" s="27">
        <v>12500000</v>
      </c>
      <c r="J138" s="25" t="s">
        <v>31</v>
      </c>
      <c r="K138" s="25" t="s">
        <v>32</v>
      </c>
      <c r="L138" s="26" t="s">
        <v>115</v>
      </c>
    </row>
    <row r="139" spans="2:12" ht="60">
      <c r="B139" s="24">
        <v>80111600</v>
      </c>
      <c r="C139" s="28" t="s">
        <v>145</v>
      </c>
      <c r="D139" s="25" t="s">
        <v>135</v>
      </c>
      <c r="E139" s="25" t="s">
        <v>76</v>
      </c>
      <c r="F139" s="25" t="s">
        <v>29</v>
      </c>
      <c r="G139" s="25" t="s">
        <v>30</v>
      </c>
      <c r="H139" s="27">
        <v>12500000</v>
      </c>
      <c r="I139" s="27">
        <v>12500000</v>
      </c>
      <c r="J139" s="25" t="s">
        <v>31</v>
      </c>
      <c r="K139" s="25" t="s">
        <v>32</v>
      </c>
      <c r="L139" s="26" t="s">
        <v>115</v>
      </c>
    </row>
    <row r="140" spans="2:12" ht="60">
      <c r="B140" s="24">
        <v>80111600</v>
      </c>
      <c r="C140" s="28" t="s">
        <v>145</v>
      </c>
      <c r="D140" s="25" t="s">
        <v>135</v>
      </c>
      <c r="E140" s="25" t="s">
        <v>76</v>
      </c>
      <c r="F140" s="25" t="s">
        <v>29</v>
      </c>
      <c r="G140" s="25" t="s">
        <v>30</v>
      </c>
      <c r="H140" s="27">
        <v>12500000</v>
      </c>
      <c r="I140" s="27">
        <v>12500000</v>
      </c>
      <c r="J140" s="25" t="s">
        <v>31</v>
      </c>
      <c r="K140" s="25" t="s">
        <v>32</v>
      </c>
      <c r="L140" s="26" t="s">
        <v>115</v>
      </c>
    </row>
    <row r="141" spans="2:12" ht="60">
      <c r="B141" s="24">
        <v>80111600</v>
      </c>
      <c r="C141" s="28" t="s">
        <v>145</v>
      </c>
      <c r="D141" s="25" t="s">
        <v>135</v>
      </c>
      <c r="E141" s="25" t="s">
        <v>76</v>
      </c>
      <c r="F141" s="25" t="s">
        <v>29</v>
      </c>
      <c r="G141" s="25" t="s">
        <v>30</v>
      </c>
      <c r="H141" s="27">
        <v>12500000</v>
      </c>
      <c r="I141" s="27">
        <v>12500000</v>
      </c>
      <c r="J141" s="25" t="s">
        <v>31</v>
      </c>
      <c r="K141" s="25" t="s">
        <v>32</v>
      </c>
      <c r="L141" s="26" t="s">
        <v>115</v>
      </c>
    </row>
    <row r="142" spans="2:12" ht="60">
      <c r="B142" s="24">
        <v>80111600</v>
      </c>
      <c r="C142" s="28" t="s">
        <v>145</v>
      </c>
      <c r="D142" s="25" t="s">
        <v>135</v>
      </c>
      <c r="E142" s="25" t="s">
        <v>76</v>
      </c>
      <c r="F142" s="25" t="s">
        <v>29</v>
      </c>
      <c r="G142" s="25" t="s">
        <v>30</v>
      </c>
      <c r="H142" s="27">
        <v>12500000</v>
      </c>
      <c r="I142" s="27">
        <v>12500000</v>
      </c>
      <c r="J142" s="25" t="s">
        <v>31</v>
      </c>
      <c r="K142" s="25" t="s">
        <v>32</v>
      </c>
      <c r="L142" s="26" t="s">
        <v>115</v>
      </c>
    </row>
    <row r="143" spans="2:12" ht="60">
      <c r="B143" s="24">
        <v>80111600</v>
      </c>
      <c r="C143" s="28" t="s">
        <v>145</v>
      </c>
      <c r="D143" s="25" t="s">
        <v>135</v>
      </c>
      <c r="E143" s="25" t="s">
        <v>76</v>
      </c>
      <c r="F143" s="25" t="s">
        <v>29</v>
      </c>
      <c r="G143" s="25" t="s">
        <v>30</v>
      </c>
      <c r="H143" s="27">
        <v>12500000</v>
      </c>
      <c r="I143" s="27">
        <v>12500000</v>
      </c>
      <c r="J143" s="25" t="s">
        <v>31</v>
      </c>
      <c r="K143" s="25" t="s">
        <v>32</v>
      </c>
      <c r="L143" s="26" t="s">
        <v>115</v>
      </c>
    </row>
    <row r="144" spans="2:12" ht="60">
      <c r="B144" s="24">
        <v>80111600</v>
      </c>
      <c r="C144" s="28" t="s">
        <v>145</v>
      </c>
      <c r="D144" s="25" t="s">
        <v>135</v>
      </c>
      <c r="E144" s="25" t="s">
        <v>76</v>
      </c>
      <c r="F144" s="25" t="s">
        <v>29</v>
      </c>
      <c r="G144" s="25" t="s">
        <v>30</v>
      </c>
      <c r="H144" s="27">
        <v>12500000</v>
      </c>
      <c r="I144" s="27">
        <v>12500000</v>
      </c>
      <c r="J144" s="25" t="s">
        <v>31</v>
      </c>
      <c r="K144" s="25" t="s">
        <v>32</v>
      </c>
      <c r="L144" s="26" t="s">
        <v>115</v>
      </c>
    </row>
    <row r="145" spans="2:12" ht="60">
      <c r="B145" s="24">
        <v>80111600</v>
      </c>
      <c r="C145" s="28" t="s">
        <v>145</v>
      </c>
      <c r="D145" s="25" t="s">
        <v>135</v>
      </c>
      <c r="E145" s="25" t="s">
        <v>76</v>
      </c>
      <c r="F145" s="25" t="s">
        <v>29</v>
      </c>
      <c r="G145" s="25" t="s">
        <v>30</v>
      </c>
      <c r="H145" s="27">
        <v>12500000</v>
      </c>
      <c r="I145" s="27">
        <v>12500000</v>
      </c>
      <c r="J145" s="25" t="s">
        <v>31</v>
      </c>
      <c r="K145" s="25" t="s">
        <v>32</v>
      </c>
      <c r="L145" s="26" t="s">
        <v>115</v>
      </c>
    </row>
    <row r="146" spans="2:12" ht="60">
      <c r="B146" s="24">
        <v>80111600</v>
      </c>
      <c r="C146" s="28" t="s">
        <v>145</v>
      </c>
      <c r="D146" s="25" t="s">
        <v>135</v>
      </c>
      <c r="E146" s="25" t="s">
        <v>76</v>
      </c>
      <c r="F146" s="25" t="s">
        <v>29</v>
      </c>
      <c r="G146" s="25" t="s">
        <v>30</v>
      </c>
      <c r="H146" s="27">
        <v>12500000</v>
      </c>
      <c r="I146" s="27">
        <v>12500000</v>
      </c>
      <c r="J146" s="25" t="s">
        <v>31</v>
      </c>
      <c r="K146" s="25" t="s">
        <v>32</v>
      </c>
      <c r="L146" s="26" t="s">
        <v>115</v>
      </c>
    </row>
    <row r="147" spans="2:12" ht="60">
      <c r="B147" s="24">
        <v>80111600</v>
      </c>
      <c r="C147" s="28" t="s">
        <v>145</v>
      </c>
      <c r="D147" s="25" t="s">
        <v>135</v>
      </c>
      <c r="E147" s="25" t="s">
        <v>76</v>
      </c>
      <c r="F147" s="25" t="s">
        <v>29</v>
      </c>
      <c r="G147" s="25" t="s">
        <v>30</v>
      </c>
      <c r="H147" s="27">
        <v>12500000</v>
      </c>
      <c r="I147" s="27">
        <v>12500000</v>
      </c>
      <c r="J147" s="25" t="s">
        <v>31</v>
      </c>
      <c r="K147" s="25" t="s">
        <v>32</v>
      </c>
      <c r="L147" s="26" t="s">
        <v>115</v>
      </c>
    </row>
    <row r="148" spans="2:12" ht="60">
      <c r="B148" s="24">
        <v>80111600</v>
      </c>
      <c r="C148" s="28" t="s">
        <v>145</v>
      </c>
      <c r="D148" s="25" t="s">
        <v>135</v>
      </c>
      <c r="E148" s="25" t="s">
        <v>76</v>
      </c>
      <c r="F148" s="25" t="s">
        <v>29</v>
      </c>
      <c r="G148" s="25" t="s">
        <v>30</v>
      </c>
      <c r="H148" s="27">
        <v>12500000</v>
      </c>
      <c r="I148" s="27">
        <v>12500000</v>
      </c>
      <c r="J148" s="25" t="s">
        <v>31</v>
      </c>
      <c r="K148" s="25" t="s">
        <v>32</v>
      </c>
      <c r="L148" s="26" t="s">
        <v>115</v>
      </c>
    </row>
    <row r="149" spans="2:12" ht="60">
      <c r="B149" s="24">
        <v>80111600</v>
      </c>
      <c r="C149" s="28" t="s">
        <v>145</v>
      </c>
      <c r="D149" s="25" t="s">
        <v>135</v>
      </c>
      <c r="E149" s="25" t="s">
        <v>76</v>
      </c>
      <c r="F149" s="25" t="s">
        <v>29</v>
      </c>
      <c r="G149" s="25" t="s">
        <v>30</v>
      </c>
      <c r="H149" s="27">
        <f>12500000-6250000</f>
        <v>6250000</v>
      </c>
      <c r="I149" s="27">
        <f>12500000-6250000</f>
        <v>6250000</v>
      </c>
      <c r="J149" s="25" t="s">
        <v>31</v>
      </c>
      <c r="K149" s="25" t="s">
        <v>32</v>
      </c>
      <c r="L149" s="26" t="s">
        <v>115</v>
      </c>
    </row>
    <row r="150" spans="2:12" ht="60">
      <c r="B150" s="24">
        <v>80111600</v>
      </c>
      <c r="C150" s="28" t="s">
        <v>145</v>
      </c>
      <c r="D150" s="25" t="s">
        <v>135</v>
      </c>
      <c r="E150" s="25" t="s">
        <v>76</v>
      </c>
      <c r="F150" s="25" t="s">
        <v>29</v>
      </c>
      <c r="G150" s="25" t="s">
        <v>30</v>
      </c>
      <c r="H150" s="27">
        <v>12500000</v>
      </c>
      <c r="I150" s="27">
        <v>12500000</v>
      </c>
      <c r="J150" s="25" t="s">
        <v>31</v>
      </c>
      <c r="K150" s="25" t="s">
        <v>32</v>
      </c>
      <c r="L150" s="26" t="s">
        <v>115</v>
      </c>
    </row>
    <row r="151" spans="2:12" ht="60">
      <c r="B151" s="24">
        <v>80111600</v>
      </c>
      <c r="C151" s="28" t="s">
        <v>145</v>
      </c>
      <c r="D151" s="25" t="s">
        <v>135</v>
      </c>
      <c r="E151" s="25" t="s">
        <v>76</v>
      </c>
      <c r="F151" s="25" t="s">
        <v>29</v>
      </c>
      <c r="G151" s="25" t="s">
        <v>30</v>
      </c>
      <c r="H151" s="27">
        <v>12500000</v>
      </c>
      <c r="I151" s="27">
        <v>12500000</v>
      </c>
      <c r="J151" s="25" t="s">
        <v>31</v>
      </c>
      <c r="K151" s="25" t="s">
        <v>32</v>
      </c>
      <c r="L151" s="26" t="s">
        <v>115</v>
      </c>
    </row>
    <row r="152" spans="2:12" ht="60">
      <c r="B152" s="24">
        <v>80111600</v>
      </c>
      <c r="C152" s="28" t="s">
        <v>145</v>
      </c>
      <c r="D152" s="25" t="s">
        <v>135</v>
      </c>
      <c r="E152" s="25" t="s">
        <v>76</v>
      </c>
      <c r="F152" s="25" t="s">
        <v>29</v>
      </c>
      <c r="G152" s="25" t="s">
        <v>30</v>
      </c>
      <c r="H152" s="27">
        <v>12500000</v>
      </c>
      <c r="I152" s="27">
        <v>12500000</v>
      </c>
      <c r="J152" s="25" t="s">
        <v>31</v>
      </c>
      <c r="K152" s="25" t="s">
        <v>32</v>
      </c>
      <c r="L152" s="26" t="s">
        <v>115</v>
      </c>
    </row>
    <row r="153" spans="2:12" ht="60">
      <c r="B153" s="24">
        <v>80111600</v>
      </c>
      <c r="C153" s="28" t="s">
        <v>145</v>
      </c>
      <c r="D153" s="25" t="s">
        <v>135</v>
      </c>
      <c r="E153" s="25" t="s">
        <v>76</v>
      </c>
      <c r="F153" s="25" t="s">
        <v>29</v>
      </c>
      <c r="G153" s="25" t="s">
        <v>30</v>
      </c>
      <c r="H153" s="27">
        <v>12500000</v>
      </c>
      <c r="I153" s="27">
        <v>12500000</v>
      </c>
      <c r="J153" s="25" t="s">
        <v>31</v>
      </c>
      <c r="K153" s="25" t="s">
        <v>32</v>
      </c>
      <c r="L153" s="26" t="s">
        <v>115</v>
      </c>
    </row>
    <row r="154" spans="2:12" ht="60">
      <c r="B154" s="24">
        <v>80111600</v>
      </c>
      <c r="C154" s="28" t="s">
        <v>145</v>
      </c>
      <c r="D154" s="25" t="s">
        <v>135</v>
      </c>
      <c r="E154" s="25" t="s">
        <v>76</v>
      </c>
      <c r="F154" s="25" t="s">
        <v>29</v>
      </c>
      <c r="G154" s="25" t="s">
        <v>30</v>
      </c>
      <c r="H154" s="27">
        <f>12500000-7500000</f>
        <v>5000000</v>
      </c>
      <c r="I154" s="27">
        <f>12500000-7500000</f>
        <v>5000000</v>
      </c>
      <c r="J154" s="25" t="s">
        <v>31</v>
      </c>
      <c r="K154" s="25" t="s">
        <v>32</v>
      </c>
      <c r="L154" s="26" t="s">
        <v>115</v>
      </c>
    </row>
    <row r="155" spans="2:12" ht="60">
      <c r="B155" s="24">
        <v>80111600</v>
      </c>
      <c r="C155" s="28" t="s">
        <v>145</v>
      </c>
      <c r="D155" s="25" t="s">
        <v>135</v>
      </c>
      <c r="E155" s="25" t="s">
        <v>76</v>
      </c>
      <c r="F155" s="25" t="s">
        <v>29</v>
      </c>
      <c r="G155" s="25" t="s">
        <v>30</v>
      </c>
      <c r="H155" s="27">
        <v>12500000</v>
      </c>
      <c r="I155" s="27">
        <v>12500000</v>
      </c>
      <c r="J155" s="25" t="s">
        <v>31</v>
      </c>
      <c r="K155" s="25" t="s">
        <v>32</v>
      </c>
      <c r="L155" s="26" t="s">
        <v>115</v>
      </c>
    </row>
    <row r="156" spans="2:12" ht="60">
      <c r="B156" s="24">
        <v>80111600</v>
      </c>
      <c r="C156" s="28" t="s">
        <v>145</v>
      </c>
      <c r="D156" s="25" t="s">
        <v>135</v>
      </c>
      <c r="E156" s="25" t="s">
        <v>76</v>
      </c>
      <c r="F156" s="25" t="s">
        <v>29</v>
      </c>
      <c r="G156" s="25" t="s">
        <v>30</v>
      </c>
      <c r="H156" s="27">
        <v>12500000</v>
      </c>
      <c r="I156" s="27">
        <v>12500000</v>
      </c>
      <c r="J156" s="25" t="s">
        <v>31</v>
      </c>
      <c r="K156" s="25" t="s">
        <v>32</v>
      </c>
      <c r="L156" s="26" t="s">
        <v>115</v>
      </c>
    </row>
    <row r="157" spans="2:12" ht="60">
      <c r="B157" s="24">
        <v>80111600</v>
      </c>
      <c r="C157" s="28" t="s">
        <v>145</v>
      </c>
      <c r="D157" s="25" t="s">
        <v>135</v>
      </c>
      <c r="E157" s="25" t="s">
        <v>76</v>
      </c>
      <c r="F157" s="25" t="s">
        <v>29</v>
      </c>
      <c r="G157" s="25" t="s">
        <v>30</v>
      </c>
      <c r="H157" s="27">
        <v>12500000</v>
      </c>
      <c r="I157" s="27">
        <v>12500000</v>
      </c>
      <c r="J157" s="25" t="s">
        <v>31</v>
      </c>
      <c r="K157" s="25" t="s">
        <v>32</v>
      </c>
      <c r="L157" s="26" t="s">
        <v>115</v>
      </c>
    </row>
    <row r="158" spans="2:12" ht="60">
      <c r="B158" s="24">
        <v>80111600</v>
      </c>
      <c r="C158" s="28" t="s">
        <v>145</v>
      </c>
      <c r="D158" s="25" t="s">
        <v>135</v>
      </c>
      <c r="E158" s="25" t="s">
        <v>76</v>
      </c>
      <c r="F158" s="25" t="s">
        <v>29</v>
      </c>
      <c r="G158" s="25" t="s">
        <v>30</v>
      </c>
      <c r="H158" s="27">
        <v>12500000</v>
      </c>
      <c r="I158" s="27">
        <v>12500000</v>
      </c>
      <c r="J158" s="25" t="s">
        <v>31</v>
      </c>
      <c r="K158" s="25" t="s">
        <v>32</v>
      </c>
      <c r="L158" s="26" t="s">
        <v>115</v>
      </c>
    </row>
    <row r="159" spans="2:12" ht="60">
      <c r="B159" s="24">
        <v>80111600</v>
      </c>
      <c r="C159" s="28" t="s">
        <v>145</v>
      </c>
      <c r="D159" s="25" t="s">
        <v>135</v>
      </c>
      <c r="E159" s="25" t="s">
        <v>76</v>
      </c>
      <c r="F159" s="25" t="s">
        <v>29</v>
      </c>
      <c r="G159" s="25" t="s">
        <v>30</v>
      </c>
      <c r="H159" s="27">
        <v>12500000</v>
      </c>
      <c r="I159" s="27">
        <v>12500000</v>
      </c>
      <c r="J159" s="25" t="s">
        <v>31</v>
      </c>
      <c r="K159" s="25" t="s">
        <v>32</v>
      </c>
      <c r="L159" s="26" t="s">
        <v>115</v>
      </c>
    </row>
    <row r="160" spans="2:12" ht="60">
      <c r="B160" s="24">
        <v>80111600</v>
      </c>
      <c r="C160" s="28" t="s">
        <v>145</v>
      </c>
      <c r="D160" s="25" t="s">
        <v>135</v>
      </c>
      <c r="E160" s="25" t="s">
        <v>76</v>
      </c>
      <c r="F160" s="25" t="s">
        <v>29</v>
      </c>
      <c r="G160" s="25" t="s">
        <v>30</v>
      </c>
      <c r="H160" s="27">
        <v>12500000</v>
      </c>
      <c r="I160" s="27">
        <v>12500000</v>
      </c>
      <c r="J160" s="25" t="s">
        <v>31</v>
      </c>
      <c r="K160" s="25" t="s">
        <v>32</v>
      </c>
      <c r="L160" s="26" t="s">
        <v>115</v>
      </c>
    </row>
    <row r="161" spans="2:12" ht="60">
      <c r="B161" s="24">
        <v>80111600</v>
      </c>
      <c r="C161" s="28" t="s">
        <v>145</v>
      </c>
      <c r="D161" s="25" t="s">
        <v>135</v>
      </c>
      <c r="E161" s="25" t="s">
        <v>76</v>
      </c>
      <c r="F161" s="25" t="s">
        <v>29</v>
      </c>
      <c r="G161" s="25" t="s">
        <v>30</v>
      </c>
      <c r="H161" s="27">
        <v>12500000</v>
      </c>
      <c r="I161" s="27">
        <v>12500000</v>
      </c>
      <c r="J161" s="25" t="s">
        <v>31</v>
      </c>
      <c r="K161" s="25" t="s">
        <v>32</v>
      </c>
      <c r="L161" s="26" t="s">
        <v>115</v>
      </c>
    </row>
    <row r="162" spans="2:12" ht="60">
      <c r="B162" s="24">
        <v>80111600</v>
      </c>
      <c r="C162" s="28" t="s">
        <v>145</v>
      </c>
      <c r="D162" s="25" t="s">
        <v>135</v>
      </c>
      <c r="E162" s="25" t="s">
        <v>76</v>
      </c>
      <c r="F162" s="25" t="s">
        <v>29</v>
      </c>
      <c r="G162" s="25" t="s">
        <v>30</v>
      </c>
      <c r="H162" s="27">
        <v>12500000</v>
      </c>
      <c r="I162" s="27">
        <v>12500000</v>
      </c>
      <c r="J162" s="25" t="s">
        <v>31</v>
      </c>
      <c r="K162" s="25" t="s">
        <v>32</v>
      </c>
      <c r="L162" s="26" t="s">
        <v>115</v>
      </c>
    </row>
    <row r="163" spans="2:12" ht="60">
      <c r="B163" s="24">
        <v>80111600</v>
      </c>
      <c r="C163" s="28" t="s">
        <v>145</v>
      </c>
      <c r="D163" s="25" t="s">
        <v>135</v>
      </c>
      <c r="E163" s="25" t="s">
        <v>76</v>
      </c>
      <c r="F163" s="25" t="s">
        <v>29</v>
      </c>
      <c r="G163" s="25" t="s">
        <v>30</v>
      </c>
      <c r="H163" s="27">
        <v>12500000</v>
      </c>
      <c r="I163" s="27">
        <v>12500000</v>
      </c>
      <c r="J163" s="25" t="s">
        <v>31</v>
      </c>
      <c r="K163" s="25" t="s">
        <v>32</v>
      </c>
      <c r="L163" s="26" t="s">
        <v>115</v>
      </c>
    </row>
    <row r="164" spans="2:12" ht="60">
      <c r="B164" s="24">
        <v>80111600</v>
      </c>
      <c r="C164" s="28" t="s">
        <v>145</v>
      </c>
      <c r="D164" s="25" t="s">
        <v>135</v>
      </c>
      <c r="E164" s="25" t="s">
        <v>76</v>
      </c>
      <c r="F164" s="25" t="s">
        <v>29</v>
      </c>
      <c r="G164" s="25" t="s">
        <v>30</v>
      </c>
      <c r="H164" s="27">
        <v>12500000</v>
      </c>
      <c r="I164" s="27">
        <v>12500000</v>
      </c>
      <c r="J164" s="25" t="s">
        <v>31</v>
      </c>
      <c r="K164" s="25" t="s">
        <v>32</v>
      </c>
      <c r="L164" s="26" t="s">
        <v>115</v>
      </c>
    </row>
    <row r="165" spans="2:12" ht="60">
      <c r="B165" s="24">
        <v>80111600</v>
      </c>
      <c r="C165" s="28" t="s">
        <v>145</v>
      </c>
      <c r="D165" s="25" t="s">
        <v>135</v>
      </c>
      <c r="E165" s="25" t="s">
        <v>76</v>
      </c>
      <c r="F165" s="25" t="s">
        <v>29</v>
      </c>
      <c r="G165" s="25" t="s">
        <v>30</v>
      </c>
      <c r="H165" s="27">
        <v>12500000</v>
      </c>
      <c r="I165" s="27">
        <v>12500000</v>
      </c>
      <c r="J165" s="25" t="s">
        <v>31</v>
      </c>
      <c r="K165" s="25" t="s">
        <v>32</v>
      </c>
      <c r="L165" s="26" t="s">
        <v>115</v>
      </c>
    </row>
    <row r="166" spans="2:12" ht="60">
      <c r="B166" s="24">
        <v>80111600</v>
      </c>
      <c r="C166" s="28" t="s">
        <v>145</v>
      </c>
      <c r="D166" s="25" t="s">
        <v>135</v>
      </c>
      <c r="E166" s="25" t="s">
        <v>76</v>
      </c>
      <c r="F166" s="25" t="s">
        <v>29</v>
      </c>
      <c r="G166" s="25" t="s">
        <v>30</v>
      </c>
      <c r="H166" s="27">
        <v>12500000</v>
      </c>
      <c r="I166" s="27">
        <v>12500000</v>
      </c>
      <c r="J166" s="25" t="s">
        <v>31</v>
      </c>
      <c r="K166" s="25" t="s">
        <v>32</v>
      </c>
      <c r="L166" s="26" t="s">
        <v>115</v>
      </c>
    </row>
    <row r="167" spans="2:12" ht="60">
      <c r="B167" s="24">
        <v>80111600</v>
      </c>
      <c r="C167" s="28" t="s">
        <v>145</v>
      </c>
      <c r="D167" s="25" t="s">
        <v>135</v>
      </c>
      <c r="E167" s="25" t="s">
        <v>76</v>
      </c>
      <c r="F167" s="25" t="s">
        <v>29</v>
      </c>
      <c r="G167" s="25" t="s">
        <v>30</v>
      </c>
      <c r="H167" s="27">
        <v>12500000</v>
      </c>
      <c r="I167" s="27">
        <v>12500000</v>
      </c>
      <c r="J167" s="25" t="s">
        <v>31</v>
      </c>
      <c r="K167" s="25" t="s">
        <v>32</v>
      </c>
      <c r="L167" s="26" t="s">
        <v>115</v>
      </c>
    </row>
    <row r="168" spans="2:12" ht="60">
      <c r="B168" s="24">
        <v>80111600</v>
      </c>
      <c r="C168" s="28" t="s">
        <v>145</v>
      </c>
      <c r="D168" s="25" t="s">
        <v>135</v>
      </c>
      <c r="E168" s="25" t="s">
        <v>76</v>
      </c>
      <c r="F168" s="25" t="s">
        <v>29</v>
      </c>
      <c r="G168" s="25" t="s">
        <v>30</v>
      </c>
      <c r="H168" s="27">
        <v>11250000</v>
      </c>
      <c r="I168" s="27">
        <v>11250000</v>
      </c>
      <c r="J168" s="25" t="s">
        <v>31</v>
      </c>
      <c r="K168" s="25" t="s">
        <v>32</v>
      </c>
      <c r="L168" s="26" t="s">
        <v>115</v>
      </c>
    </row>
    <row r="169" spans="2:12" ht="60">
      <c r="B169" s="24">
        <v>80111600</v>
      </c>
      <c r="C169" s="28" t="s">
        <v>145</v>
      </c>
      <c r="D169" s="25" t="s">
        <v>135</v>
      </c>
      <c r="E169" s="25" t="s">
        <v>76</v>
      </c>
      <c r="F169" s="25" t="s">
        <v>29</v>
      </c>
      <c r="G169" s="25" t="s">
        <v>30</v>
      </c>
      <c r="H169" s="27">
        <v>12500000</v>
      </c>
      <c r="I169" s="27">
        <v>12500000</v>
      </c>
      <c r="J169" s="25" t="s">
        <v>31</v>
      </c>
      <c r="K169" s="25" t="s">
        <v>32</v>
      </c>
      <c r="L169" s="26" t="s">
        <v>115</v>
      </c>
    </row>
    <row r="170" spans="2:12" ht="60">
      <c r="B170" s="24">
        <v>80111600</v>
      </c>
      <c r="C170" s="28" t="s">
        <v>145</v>
      </c>
      <c r="D170" s="25" t="s">
        <v>44</v>
      </c>
      <c r="E170" s="25" t="s">
        <v>76</v>
      </c>
      <c r="F170" s="25" t="s">
        <v>29</v>
      </c>
      <c r="G170" s="25" t="s">
        <v>30</v>
      </c>
      <c r="H170" s="27">
        <v>12500000</v>
      </c>
      <c r="I170" s="27">
        <v>12500000</v>
      </c>
      <c r="J170" s="25" t="s">
        <v>31</v>
      </c>
      <c r="K170" s="25" t="s">
        <v>32</v>
      </c>
      <c r="L170" s="26" t="s">
        <v>115</v>
      </c>
    </row>
    <row r="171" spans="2:12" ht="60">
      <c r="B171" s="24">
        <v>80111600</v>
      </c>
      <c r="C171" s="28" t="s">
        <v>145</v>
      </c>
      <c r="D171" s="25" t="s">
        <v>135</v>
      </c>
      <c r="E171" s="25" t="s">
        <v>76</v>
      </c>
      <c r="F171" s="25" t="s">
        <v>29</v>
      </c>
      <c r="G171" s="25" t="s">
        <v>30</v>
      </c>
      <c r="H171" s="27">
        <v>12500000</v>
      </c>
      <c r="I171" s="27">
        <v>12500000</v>
      </c>
      <c r="J171" s="25" t="s">
        <v>31</v>
      </c>
      <c r="K171" s="25" t="s">
        <v>32</v>
      </c>
      <c r="L171" s="26" t="s">
        <v>115</v>
      </c>
    </row>
    <row r="172" spans="2:12" ht="60">
      <c r="B172" s="24">
        <v>80111600</v>
      </c>
      <c r="C172" s="28" t="s">
        <v>145</v>
      </c>
      <c r="D172" s="25" t="s">
        <v>44</v>
      </c>
      <c r="E172" s="25" t="s">
        <v>76</v>
      </c>
      <c r="F172" s="25" t="s">
        <v>29</v>
      </c>
      <c r="G172" s="25" t="s">
        <v>30</v>
      </c>
      <c r="H172" s="27">
        <v>12500000</v>
      </c>
      <c r="I172" s="27">
        <v>12500000</v>
      </c>
      <c r="J172" s="25" t="s">
        <v>31</v>
      </c>
      <c r="K172" s="25" t="s">
        <v>32</v>
      </c>
      <c r="L172" s="26" t="s">
        <v>115</v>
      </c>
    </row>
    <row r="173" spans="2:12" ht="60">
      <c r="B173" s="24">
        <v>80111600</v>
      </c>
      <c r="C173" s="28" t="s">
        <v>145</v>
      </c>
      <c r="D173" s="25" t="s">
        <v>44</v>
      </c>
      <c r="E173" s="25" t="s">
        <v>76</v>
      </c>
      <c r="F173" s="25" t="s">
        <v>29</v>
      </c>
      <c r="G173" s="25" t="s">
        <v>30</v>
      </c>
      <c r="H173" s="27">
        <v>12500000</v>
      </c>
      <c r="I173" s="27">
        <v>12500000</v>
      </c>
      <c r="J173" s="25" t="s">
        <v>31</v>
      </c>
      <c r="K173" s="25" t="s">
        <v>32</v>
      </c>
      <c r="L173" s="26" t="s">
        <v>115</v>
      </c>
    </row>
    <row r="174" spans="2:12" ht="60">
      <c r="B174" s="24">
        <v>80111600</v>
      </c>
      <c r="C174" s="28" t="s">
        <v>145</v>
      </c>
      <c r="D174" s="25" t="s">
        <v>44</v>
      </c>
      <c r="E174" s="25" t="s">
        <v>76</v>
      </c>
      <c r="F174" s="25" t="s">
        <v>29</v>
      </c>
      <c r="G174" s="25" t="s">
        <v>30</v>
      </c>
      <c r="H174" s="27">
        <v>12500000</v>
      </c>
      <c r="I174" s="27">
        <v>12500000</v>
      </c>
      <c r="J174" s="25" t="s">
        <v>31</v>
      </c>
      <c r="K174" s="25" t="s">
        <v>32</v>
      </c>
      <c r="L174" s="26" t="s">
        <v>115</v>
      </c>
    </row>
    <row r="175" spans="2:12" ht="60">
      <c r="B175" s="24">
        <v>80111600</v>
      </c>
      <c r="C175" s="28" t="s">
        <v>145</v>
      </c>
      <c r="D175" s="25" t="s">
        <v>44</v>
      </c>
      <c r="E175" s="25" t="s">
        <v>76</v>
      </c>
      <c r="F175" s="25" t="s">
        <v>29</v>
      </c>
      <c r="G175" s="25" t="s">
        <v>30</v>
      </c>
      <c r="H175" s="27">
        <v>12500000</v>
      </c>
      <c r="I175" s="27">
        <v>12500000</v>
      </c>
      <c r="J175" s="25" t="s">
        <v>31</v>
      </c>
      <c r="K175" s="25" t="s">
        <v>32</v>
      </c>
      <c r="L175" s="26" t="s">
        <v>115</v>
      </c>
    </row>
    <row r="176" spans="2:12" ht="60">
      <c r="B176" s="24">
        <v>80111600</v>
      </c>
      <c r="C176" s="28" t="s">
        <v>145</v>
      </c>
      <c r="D176" s="25" t="s">
        <v>44</v>
      </c>
      <c r="E176" s="25" t="s">
        <v>76</v>
      </c>
      <c r="F176" s="25" t="s">
        <v>29</v>
      </c>
      <c r="G176" s="25" t="s">
        <v>30</v>
      </c>
      <c r="H176" s="27">
        <v>12500000</v>
      </c>
      <c r="I176" s="27">
        <v>12500000</v>
      </c>
      <c r="J176" s="25" t="s">
        <v>31</v>
      </c>
      <c r="K176" s="25" t="s">
        <v>32</v>
      </c>
      <c r="L176" s="26" t="s">
        <v>115</v>
      </c>
    </row>
    <row r="177" spans="2:12" ht="60">
      <c r="B177" s="24">
        <v>80111600</v>
      </c>
      <c r="C177" s="28" t="s">
        <v>145</v>
      </c>
      <c r="D177" s="25" t="s">
        <v>44</v>
      </c>
      <c r="E177" s="25" t="s">
        <v>76</v>
      </c>
      <c r="F177" s="25" t="s">
        <v>29</v>
      </c>
      <c r="G177" s="25" t="s">
        <v>30</v>
      </c>
      <c r="H177" s="27">
        <v>12500000</v>
      </c>
      <c r="I177" s="27">
        <v>12500000</v>
      </c>
      <c r="J177" s="25" t="s">
        <v>31</v>
      </c>
      <c r="K177" s="25" t="s">
        <v>32</v>
      </c>
      <c r="L177" s="26" t="s">
        <v>115</v>
      </c>
    </row>
    <row r="178" spans="2:12" ht="60">
      <c r="B178" s="24">
        <v>80111600</v>
      </c>
      <c r="C178" s="28" t="s">
        <v>145</v>
      </c>
      <c r="D178" s="25" t="s">
        <v>135</v>
      </c>
      <c r="E178" s="25" t="s">
        <v>76</v>
      </c>
      <c r="F178" s="25" t="s">
        <v>29</v>
      </c>
      <c r="G178" s="25" t="s">
        <v>30</v>
      </c>
      <c r="H178" s="27">
        <v>10000000</v>
      </c>
      <c r="I178" s="27">
        <v>10000000</v>
      </c>
      <c r="J178" s="25" t="s">
        <v>31</v>
      </c>
      <c r="K178" s="25" t="s">
        <v>32</v>
      </c>
      <c r="L178" s="26" t="s">
        <v>115</v>
      </c>
    </row>
    <row r="179" spans="2:12" ht="60">
      <c r="B179" s="24">
        <v>80111600</v>
      </c>
      <c r="C179" s="28" t="s">
        <v>145</v>
      </c>
      <c r="D179" s="25" t="s">
        <v>135</v>
      </c>
      <c r="E179" s="25" t="s">
        <v>79</v>
      </c>
      <c r="F179" s="25" t="s">
        <v>29</v>
      </c>
      <c r="G179" s="25" t="s">
        <v>30</v>
      </c>
      <c r="H179" s="27">
        <v>11250000</v>
      </c>
      <c r="I179" s="27">
        <v>11250000</v>
      </c>
      <c r="J179" s="25" t="s">
        <v>31</v>
      </c>
      <c r="K179" s="25" t="s">
        <v>32</v>
      </c>
      <c r="L179" s="26" t="s">
        <v>115</v>
      </c>
    </row>
    <row r="180" spans="2:12" ht="60">
      <c r="B180" s="24">
        <v>80111600</v>
      </c>
      <c r="C180" s="28" t="s">
        <v>145</v>
      </c>
      <c r="D180" s="25" t="s">
        <v>135</v>
      </c>
      <c r="E180" s="25" t="s">
        <v>58</v>
      </c>
      <c r="F180" s="25" t="s">
        <v>29</v>
      </c>
      <c r="G180" s="25" t="s">
        <v>30</v>
      </c>
      <c r="H180" s="27">
        <v>12500000</v>
      </c>
      <c r="I180" s="27">
        <v>12500000</v>
      </c>
      <c r="J180" s="25" t="s">
        <v>31</v>
      </c>
      <c r="K180" s="25" t="s">
        <v>32</v>
      </c>
      <c r="L180" s="26" t="s">
        <v>115</v>
      </c>
    </row>
    <row r="181" spans="2:12" ht="60">
      <c r="B181" s="24">
        <v>80111600</v>
      </c>
      <c r="C181" s="28" t="s">
        <v>148</v>
      </c>
      <c r="D181" s="25" t="s">
        <v>135</v>
      </c>
      <c r="E181" s="25" t="s">
        <v>37</v>
      </c>
      <c r="F181" s="25" t="s">
        <v>29</v>
      </c>
      <c r="G181" s="25" t="s">
        <v>30</v>
      </c>
      <c r="H181" s="27">
        <v>8750000</v>
      </c>
      <c r="I181" s="27">
        <v>8750000</v>
      </c>
      <c r="J181" s="25" t="s">
        <v>31</v>
      </c>
      <c r="K181" s="25" t="s">
        <v>32</v>
      </c>
      <c r="L181" s="26" t="s">
        <v>115</v>
      </c>
    </row>
    <row r="182" spans="2:12" ht="60">
      <c r="B182" s="24">
        <v>80111600</v>
      </c>
      <c r="C182" s="28" t="s">
        <v>148</v>
      </c>
      <c r="D182" s="25" t="s">
        <v>135</v>
      </c>
      <c r="E182" s="25" t="s">
        <v>37</v>
      </c>
      <c r="F182" s="25" t="s">
        <v>29</v>
      </c>
      <c r="G182" s="25" t="s">
        <v>30</v>
      </c>
      <c r="H182" s="27">
        <v>8750000</v>
      </c>
      <c r="I182" s="27">
        <v>8750000</v>
      </c>
      <c r="J182" s="25" t="s">
        <v>31</v>
      </c>
      <c r="K182" s="25" t="s">
        <v>32</v>
      </c>
      <c r="L182" s="26" t="s">
        <v>115</v>
      </c>
    </row>
    <row r="183" spans="2:12" ht="60">
      <c r="B183" s="24">
        <v>80111600</v>
      </c>
      <c r="C183" s="28" t="s">
        <v>148</v>
      </c>
      <c r="D183" s="25" t="s">
        <v>135</v>
      </c>
      <c r="E183" s="25" t="s">
        <v>37</v>
      </c>
      <c r="F183" s="25" t="s">
        <v>29</v>
      </c>
      <c r="G183" s="25" t="s">
        <v>30</v>
      </c>
      <c r="H183" s="27">
        <v>8750000</v>
      </c>
      <c r="I183" s="27">
        <v>8750000</v>
      </c>
      <c r="J183" s="25" t="s">
        <v>31</v>
      </c>
      <c r="K183" s="25" t="s">
        <v>32</v>
      </c>
      <c r="L183" s="26" t="s">
        <v>115</v>
      </c>
    </row>
    <row r="184" spans="2:12" ht="60">
      <c r="B184" s="24">
        <v>80111600</v>
      </c>
      <c r="C184" s="28" t="s">
        <v>148</v>
      </c>
      <c r="D184" s="25" t="s">
        <v>135</v>
      </c>
      <c r="E184" s="25" t="s">
        <v>37</v>
      </c>
      <c r="F184" s="25" t="s">
        <v>29</v>
      </c>
      <c r="G184" s="25" t="s">
        <v>30</v>
      </c>
      <c r="H184" s="27">
        <f>8750000-1250000</f>
        <v>7500000</v>
      </c>
      <c r="I184" s="27">
        <f>8750000-1250000</f>
        <v>7500000</v>
      </c>
      <c r="J184" s="25" t="s">
        <v>31</v>
      </c>
      <c r="K184" s="25" t="s">
        <v>32</v>
      </c>
      <c r="L184" s="26" t="s">
        <v>115</v>
      </c>
    </row>
    <row r="185" spans="2:12" ht="60">
      <c r="B185" s="24">
        <v>80111600</v>
      </c>
      <c r="C185" s="28" t="s">
        <v>148</v>
      </c>
      <c r="D185" s="25" t="s">
        <v>135</v>
      </c>
      <c r="E185" s="25" t="s">
        <v>37</v>
      </c>
      <c r="F185" s="25" t="s">
        <v>29</v>
      </c>
      <c r="G185" s="25" t="s">
        <v>30</v>
      </c>
      <c r="H185" s="27">
        <v>8750000</v>
      </c>
      <c r="I185" s="27">
        <v>8750000</v>
      </c>
      <c r="J185" s="25" t="s">
        <v>31</v>
      </c>
      <c r="K185" s="25" t="s">
        <v>32</v>
      </c>
      <c r="L185" s="26" t="s">
        <v>115</v>
      </c>
    </row>
    <row r="186" spans="2:12" ht="60">
      <c r="B186" s="24">
        <v>80111600</v>
      </c>
      <c r="C186" s="28" t="s">
        <v>148</v>
      </c>
      <c r="D186" s="25" t="s">
        <v>135</v>
      </c>
      <c r="E186" s="25" t="s">
        <v>37</v>
      </c>
      <c r="F186" s="25" t="s">
        <v>29</v>
      </c>
      <c r="G186" s="25" t="s">
        <v>30</v>
      </c>
      <c r="H186" s="27">
        <v>8750000</v>
      </c>
      <c r="I186" s="27">
        <v>8750000</v>
      </c>
      <c r="J186" s="25" t="s">
        <v>31</v>
      </c>
      <c r="K186" s="25" t="s">
        <v>32</v>
      </c>
      <c r="L186" s="26" t="s">
        <v>115</v>
      </c>
    </row>
    <row r="187" spans="2:12" ht="60">
      <c r="B187" s="24">
        <v>80111600</v>
      </c>
      <c r="C187" s="28" t="s">
        <v>148</v>
      </c>
      <c r="D187" s="25" t="s">
        <v>135</v>
      </c>
      <c r="E187" s="25" t="s">
        <v>37</v>
      </c>
      <c r="F187" s="25" t="s">
        <v>29</v>
      </c>
      <c r="G187" s="25" t="s">
        <v>30</v>
      </c>
      <c r="H187" s="27">
        <v>8750000</v>
      </c>
      <c r="I187" s="27">
        <v>8750000</v>
      </c>
      <c r="J187" s="25" t="s">
        <v>31</v>
      </c>
      <c r="K187" s="25" t="s">
        <v>32</v>
      </c>
      <c r="L187" s="26" t="s">
        <v>115</v>
      </c>
    </row>
    <row r="188" spans="2:12" ht="60">
      <c r="B188" s="24">
        <v>80111600</v>
      </c>
      <c r="C188" s="28" t="s">
        <v>148</v>
      </c>
      <c r="D188" s="25" t="s">
        <v>135</v>
      </c>
      <c r="E188" s="25" t="s">
        <v>37</v>
      </c>
      <c r="F188" s="25" t="s">
        <v>29</v>
      </c>
      <c r="G188" s="25" t="s">
        <v>30</v>
      </c>
      <c r="H188" s="27">
        <v>8750000</v>
      </c>
      <c r="I188" s="27">
        <v>8750000</v>
      </c>
      <c r="J188" s="25" t="s">
        <v>31</v>
      </c>
      <c r="K188" s="25" t="s">
        <v>32</v>
      </c>
      <c r="L188" s="26" t="s">
        <v>115</v>
      </c>
    </row>
    <row r="189" spans="2:12" ht="60">
      <c r="B189" s="24">
        <v>80111600</v>
      </c>
      <c r="C189" s="28" t="s">
        <v>148</v>
      </c>
      <c r="D189" s="25" t="s">
        <v>135</v>
      </c>
      <c r="E189" s="25" t="s">
        <v>37</v>
      </c>
      <c r="F189" s="25" t="s">
        <v>29</v>
      </c>
      <c r="G189" s="25" t="s">
        <v>30</v>
      </c>
      <c r="H189" s="27">
        <v>8750000</v>
      </c>
      <c r="I189" s="27">
        <v>8750000</v>
      </c>
      <c r="J189" s="25" t="s">
        <v>31</v>
      </c>
      <c r="K189" s="25" t="s">
        <v>32</v>
      </c>
      <c r="L189" s="26" t="s">
        <v>115</v>
      </c>
    </row>
    <row r="190" spans="2:12" ht="60">
      <c r="B190" s="24">
        <v>80111600</v>
      </c>
      <c r="C190" s="28" t="s">
        <v>148</v>
      </c>
      <c r="D190" s="25" t="s">
        <v>135</v>
      </c>
      <c r="E190" s="25" t="s">
        <v>37</v>
      </c>
      <c r="F190" s="25" t="s">
        <v>29</v>
      </c>
      <c r="G190" s="25" t="s">
        <v>30</v>
      </c>
      <c r="H190" s="27">
        <v>8750000</v>
      </c>
      <c r="I190" s="27">
        <v>8750000</v>
      </c>
      <c r="J190" s="25" t="s">
        <v>31</v>
      </c>
      <c r="K190" s="25" t="s">
        <v>32</v>
      </c>
      <c r="L190" s="26" t="s">
        <v>115</v>
      </c>
    </row>
    <row r="191" spans="2:12" ht="60">
      <c r="B191" s="24">
        <v>80111600</v>
      </c>
      <c r="C191" s="28" t="s">
        <v>148</v>
      </c>
      <c r="D191" s="25" t="s">
        <v>135</v>
      </c>
      <c r="E191" s="25" t="s">
        <v>37</v>
      </c>
      <c r="F191" s="25" t="s">
        <v>29</v>
      </c>
      <c r="G191" s="25" t="s">
        <v>30</v>
      </c>
      <c r="H191" s="27">
        <v>8750000</v>
      </c>
      <c r="I191" s="27">
        <v>8750000</v>
      </c>
      <c r="J191" s="25" t="s">
        <v>31</v>
      </c>
      <c r="K191" s="25" t="s">
        <v>32</v>
      </c>
      <c r="L191" s="26" t="s">
        <v>115</v>
      </c>
    </row>
    <row r="192" spans="2:12" ht="60">
      <c r="B192" s="24">
        <v>80111600</v>
      </c>
      <c r="C192" s="28" t="s">
        <v>148</v>
      </c>
      <c r="D192" s="25" t="s">
        <v>135</v>
      </c>
      <c r="E192" s="25" t="s">
        <v>37</v>
      </c>
      <c r="F192" s="25" t="s">
        <v>29</v>
      </c>
      <c r="G192" s="25" t="s">
        <v>30</v>
      </c>
      <c r="H192" s="27">
        <v>8750000</v>
      </c>
      <c r="I192" s="27">
        <v>8750000</v>
      </c>
      <c r="J192" s="25" t="s">
        <v>31</v>
      </c>
      <c r="K192" s="25" t="s">
        <v>32</v>
      </c>
      <c r="L192" s="26" t="s">
        <v>115</v>
      </c>
    </row>
    <row r="193" spans="2:12" ht="60">
      <c r="B193" s="24">
        <v>80111600</v>
      </c>
      <c r="C193" s="28" t="s">
        <v>148</v>
      </c>
      <c r="D193" s="25" t="s">
        <v>135</v>
      </c>
      <c r="E193" s="25" t="s">
        <v>37</v>
      </c>
      <c r="F193" s="25" t="s">
        <v>29</v>
      </c>
      <c r="G193" s="25" t="s">
        <v>30</v>
      </c>
      <c r="H193" s="27">
        <v>8750000</v>
      </c>
      <c r="I193" s="27">
        <v>8750000</v>
      </c>
      <c r="J193" s="25" t="s">
        <v>31</v>
      </c>
      <c r="K193" s="25" t="s">
        <v>32</v>
      </c>
      <c r="L193" s="26" t="s">
        <v>115</v>
      </c>
    </row>
    <row r="194" spans="2:12" ht="60">
      <c r="B194" s="24">
        <v>80111600</v>
      </c>
      <c r="C194" s="28" t="s">
        <v>148</v>
      </c>
      <c r="D194" s="25" t="s">
        <v>135</v>
      </c>
      <c r="E194" s="25" t="s">
        <v>37</v>
      </c>
      <c r="F194" s="25" t="s">
        <v>29</v>
      </c>
      <c r="G194" s="25" t="s">
        <v>30</v>
      </c>
      <c r="H194" s="27">
        <v>8750000</v>
      </c>
      <c r="I194" s="27">
        <v>8750000</v>
      </c>
      <c r="J194" s="25" t="s">
        <v>31</v>
      </c>
      <c r="K194" s="25" t="s">
        <v>32</v>
      </c>
      <c r="L194" s="26" t="s">
        <v>115</v>
      </c>
    </row>
    <row r="195" spans="2:12" ht="60">
      <c r="B195" s="24">
        <v>80111600</v>
      </c>
      <c r="C195" s="28" t="s">
        <v>148</v>
      </c>
      <c r="D195" s="25" t="s">
        <v>135</v>
      </c>
      <c r="E195" s="25" t="s">
        <v>37</v>
      </c>
      <c r="F195" s="25" t="s">
        <v>29</v>
      </c>
      <c r="G195" s="25" t="s">
        <v>30</v>
      </c>
      <c r="H195" s="27">
        <v>8750000</v>
      </c>
      <c r="I195" s="27">
        <v>8750000</v>
      </c>
      <c r="J195" s="25" t="s">
        <v>31</v>
      </c>
      <c r="K195" s="25" t="s">
        <v>32</v>
      </c>
      <c r="L195" s="26" t="s">
        <v>115</v>
      </c>
    </row>
    <row r="196" spans="2:12" ht="60">
      <c r="B196" s="24">
        <v>80111600</v>
      </c>
      <c r="C196" s="28" t="s">
        <v>148</v>
      </c>
      <c r="D196" s="25" t="s">
        <v>135</v>
      </c>
      <c r="E196" s="25" t="s">
        <v>37</v>
      </c>
      <c r="F196" s="25" t="s">
        <v>29</v>
      </c>
      <c r="G196" s="25" t="s">
        <v>30</v>
      </c>
      <c r="H196" s="27">
        <v>8750000</v>
      </c>
      <c r="I196" s="27">
        <v>8750000</v>
      </c>
      <c r="J196" s="25" t="s">
        <v>31</v>
      </c>
      <c r="K196" s="25" t="s">
        <v>32</v>
      </c>
      <c r="L196" s="26" t="s">
        <v>115</v>
      </c>
    </row>
    <row r="197" spans="2:12" ht="60">
      <c r="B197" s="24">
        <v>80111600</v>
      </c>
      <c r="C197" s="28" t="s">
        <v>148</v>
      </c>
      <c r="D197" s="25" t="s">
        <v>135</v>
      </c>
      <c r="E197" s="25" t="s">
        <v>37</v>
      </c>
      <c r="F197" s="25" t="s">
        <v>29</v>
      </c>
      <c r="G197" s="25" t="s">
        <v>30</v>
      </c>
      <c r="H197" s="27">
        <v>8750000</v>
      </c>
      <c r="I197" s="27">
        <v>8750000</v>
      </c>
      <c r="J197" s="25" t="s">
        <v>31</v>
      </c>
      <c r="K197" s="25" t="s">
        <v>32</v>
      </c>
      <c r="L197" s="26" t="s">
        <v>115</v>
      </c>
    </row>
    <row r="198" spans="2:12" ht="60">
      <c r="B198" s="24">
        <v>80111600</v>
      </c>
      <c r="C198" s="28" t="s">
        <v>148</v>
      </c>
      <c r="D198" s="25" t="s">
        <v>135</v>
      </c>
      <c r="E198" s="25" t="s">
        <v>37</v>
      </c>
      <c r="F198" s="25" t="s">
        <v>29</v>
      </c>
      <c r="G198" s="25" t="s">
        <v>30</v>
      </c>
      <c r="H198" s="27">
        <v>8750000</v>
      </c>
      <c r="I198" s="27">
        <v>8750000</v>
      </c>
      <c r="J198" s="25" t="s">
        <v>31</v>
      </c>
      <c r="K198" s="25" t="s">
        <v>32</v>
      </c>
      <c r="L198" s="26" t="s">
        <v>115</v>
      </c>
    </row>
    <row r="199" spans="2:12" ht="60">
      <c r="B199" s="24">
        <v>80111600</v>
      </c>
      <c r="C199" s="28" t="s">
        <v>148</v>
      </c>
      <c r="D199" s="25" t="s">
        <v>135</v>
      </c>
      <c r="E199" s="25" t="s">
        <v>37</v>
      </c>
      <c r="F199" s="25" t="s">
        <v>29</v>
      </c>
      <c r="G199" s="25" t="s">
        <v>30</v>
      </c>
      <c r="H199" s="27">
        <v>8750000</v>
      </c>
      <c r="I199" s="27">
        <v>8750000</v>
      </c>
      <c r="J199" s="25" t="s">
        <v>31</v>
      </c>
      <c r="K199" s="25" t="s">
        <v>32</v>
      </c>
      <c r="L199" s="26" t="s">
        <v>115</v>
      </c>
    </row>
    <row r="200" spans="2:12" ht="60">
      <c r="B200" s="24">
        <v>80111600</v>
      </c>
      <c r="C200" s="28" t="s">
        <v>148</v>
      </c>
      <c r="D200" s="25" t="s">
        <v>135</v>
      </c>
      <c r="E200" s="25" t="s">
        <v>37</v>
      </c>
      <c r="F200" s="25" t="s">
        <v>29</v>
      </c>
      <c r="G200" s="25" t="s">
        <v>30</v>
      </c>
      <c r="H200" s="27">
        <v>8750000</v>
      </c>
      <c r="I200" s="27">
        <v>8750000</v>
      </c>
      <c r="J200" s="25" t="s">
        <v>31</v>
      </c>
      <c r="K200" s="25" t="s">
        <v>32</v>
      </c>
      <c r="L200" s="26" t="s">
        <v>115</v>
      </c>
    </row>
    <row r="201" spans="2:12" ht="60">
      <c r="B201" s="24">
        <v>80111600</v>
      </c>
      <c r="C201" s="28" t="s">
        <v>148</v>
      </c>
      <c r="D201" s="25" t="s">
        <v>135</v>
      </c>
      <c r="E201" s="25" t="s">
        <v>37</v>
      </c>
      <c r="F201" s="25" t="s">
        <v>29</v>
      </c>
      <c r="G201" s="25" t="s">
        <v>30</v>
      </c>
      <c r="H201" s="27">
        <v>8750000</v>
      </c>
      <c r="I201" s="27">
        <v>8750000</v>
      </c>
      <c r="J201" s="25" t="s">
        <v>31</v>
      </c>
      <c r="K201" s="25" t="s">
        <v>32</v>
      </c>
      <c r="L201" s="26" t="s">
        <v>115</v>
      </c>
    </row>
    <row r="202" spans="2:12" ht="60">
      <c r="B202" s="24">
        <v>80111600</v>
      </c>
      <c r="C202" s="28" t="s">
        <v>148</v>
      </c>
      <c r="D202" s="25" t="s">
        <v>135</v>
      </c>
      <c r="E202" s="25" t="s">
        <v>37</v>
      </c>
      <c r="F202" s="25" t="s">
        <v>29</v>
      </c>
      <c r="G202" s="25" t="s">
        <v>30</v>
      </c>
      <c r="H202" s="27">
        <v>8750000</v>
      </c>
      <c r="I202" s="27">
        <v>8750000</v>
      </c>
      <c r="J202" s="25" t="s">
        <v>31</v>
      </c>
      <c r="K202" s="25" t="s">
        <v>32</v>
      </c>
      <c r="L202" s="26" t="s">
        <v>115</v>
      </c>
    </row>
    <row r="203" spans="2:12" ht="60">
      <c r="B203" s="24">
        <v>80111600</v>
      </c>
      <c r="C203" s="28" t="s">
        <v>148</v>
      </c>
      <c r="D203" s="25" t="s">
        <v>135</v>
      </c>
      <c r="E203" s="25" t="s">
        <v>37</v>
      </c>
      <c r="F203" s="25" t="s">
        <v>29</v>
      </c>
      <c r="G203" s="25" t="s">
        <v>30</v>
      </c>
      <c r="H203" s="27">
        <v>8750000</v>
      </c>
      <c r="I203" s="27">
        <v>8750000</v>
      </c>
      <c r="J203" s="25" t="s">
        <v>31</v>
      </c>
      <c r="K203" s="25" t="s">
        <v>32</v>
      </c>
      <c r="L203" s="26" t="s">
        <v>115</v>
      </c>
    </row>
    <row r="204" spans="2:12" ht="60">
      <c r="B204" s="24">
        <v>80111600</v>
      </c>
      <c r="C204" s="28" t="s">
        <v>148</v>
      </c>
      <c r="D204" s="25" t="s">
        <v>135</v>
      </c>
      <c r="E204" s="25" t="s">
        <v>37</v>
      </c>
      <c r="F204" s="25" t="s">
        <v>29</v>
      </c>
      <c r="G204" s="25" t="s">
        <v>30</v>
      </c>
      <c r="H204" s="27">
        <v>8750000</v>
      </c>
      <c r="I204" s="27">
        <v>8750000</v>
      </c>
      <c r="J204" s="25" t="s">
        <v>31</v>
      </c>
      <c r="K204" s="25" t="s">
        <v>32</v>
      </c>
      <c r="L204" s="26" t="s">
        <v>115</v>
      </c>
    </row>
    <row r="205" spans="2:12" ht="60">
      <c r="B205" s="24">
        <v>80111600</v>
      </c>
      <c r="C205" s="28" t="s">
        <v>148</v>
      </c>
      <c r="D205" s="25" t="s">
        <v>135</v>
      </c>
      <c r="E205" s="25" t="s">
        <v>37</v>
      </c>
      <c r="F205" s="25" t="s">
        <v>29</v>
      </c>
      <c r="G205" s="25" t="s">
        <v>30</v>
      </c>
      <c r="H205" s="27">
        <v>8750000</v>
      </c>
      <c r="I205" s="27">
        <v>8750000</v>
      </c>
      <c r="J205" s="25" t="s">
        <v>31</v>
      </c>
      <c r="K205" s="25" t="s">
        <v>32</v>
      </c>
      <c r="L205" s="26" t="s">
        <v>115</v>
      </c>
    </row>
    <row r="206" spans="2:12" ht="60">
      <c r="B206" s="24">
        <v>80111600</v>
      </c>
      <c r="C206" s="28" t="s">
        <v>148</v>
      </c>
      <c r="D206" s="25" t="s">
        <v>135</v>
      </c>
      <c r="E206" s="25" t="s">
        <v>37</v>
      </c>
      <c r="F206" s="25" t="s">
        <v>29</v>
      </c>
      <c r="G206" s="25" t="s">
        <v>30</v>
      </c>
      <c r="H206" s="27">
        <v>8750000</v>
      </c>
      <c r="I206" s="27">
        <v>8750000</v>
      </c>
      <c r="J206" s="25" t="s">
        <v>31</v>
      </c>
      <c r="K206" s="25" t="s">
        <v>32</v>
      </c>
      <c r="L206" s="26" t="s">
        <v>115</v>
      </c>
    </row>
    <row r="207" spans="2:12" ht="60">
      <c r="B207" s="24">
        <v>80111600</v>
      </c>
      <c r="C207" s="28" t="s">
        <v>148</v>
      </c>
      <c r="D207" s="25" t="s">
        <v>135</v>
      </c>
      <c r="E207" s="25" t="s">
        <v>37</v>
      </c>
      <c r="F207" s="25" t="s">
        <v>29</v>
      </c>
      <c r="G207" s="25" t="s">
        <v>30</v>
      </c>
      <c r="H207" s="27">
        <f>8750000-7500000</f>
        <v>1250000</v>
      </c>
      <c r="I207" s="27">
        <f>8750000-7500000</f>
        <v>1250000</v>
      </c>
      <c r="J207" s="25" t="s">
        <v>31</v>
      </c>
      <c r="K207" s="25" t="s">
        <v>32</v>
      </c>
      <c r="L207" s="26" t="s">
        <v>115</v>
      </c>
    </row>
    <row r="208" spans="2:12" ht="60">
      <c r="B208" s="24">
        <v>80111600</v>
      </c>
      <c r="C208" s="28" t="s">
        <v>148</v>
      </c>
      <c r="D208" s="25" t="s">
        <v>135</v>
      </c>
      <c r="E208" s="25" t="s">
        <v>37</v>
      </c>
      <c r="F208" s="25" t="s">
        <v>29</v>
      </c>
      <c r="G208" s="25" t="s">
        <v>30</v>
      </c>
      <c r="H208" s="27">
        <f>8750000-6250000</f>
        <v>2500000</v>
      </c>
      <c r="I208" s="27">
        <f>8750000-6250000</f>
        <v>2500000</v>
      </c>
      <c r="J208" s="25" t="s">
        <v>31</v>
      </c>
      <c r="K208" s="25" t="s">
        <v>32</v>
      </c>
      <c r="L208" s="26" t="s">
        <v>115</v>
      </c>
    </row>
    <row r="209" spans="2:12" ht="60">
      <c r="B209" s="24">
        <v>80111600</v>
      </c>
      <c r="C209" s="28" t="s">
        <v>148</v>
      </c>
      <c r="D209" s="25" t="s">
        <v>135</v>
      </c>
      <c r="E209" s="25" t="s">
        <v>37</v>
      </c>
      <c r="F209" s="25" t="s">
        <v>29</v>
      </c>
      <c r="G209" s="25" t="s">
        <v>30</v>
      </c>
      <c r="H209" s="27">
        <v>8750000</v>
      </c>
      <c r="I209" s="27">
        <v>8750000</v>
      </c>
      <c r="J209" s="25" t="s">
        <v>31</v>
      </c>
      <c r="K209" s="25" t="s">
        <v>32</v>
      </c>
      <c r="L209" s="26" t="s">
        <v>115</v>
      </c>
    </row>
    <row r="210" spans="2:12" ht="60">
      <c r="B210" s="24">
        <v>80111600</v>
      </c>
      <c r="C210" s="28" t="s">
        <v>148</v>
      </c>
      <c r="D210" s="25" t="s">
        <v>135</v>
      </c>
      <c r="E210" s="25" t="s">
        <v>37</v>
      </c>
      <c r="F210" s="25" t="s">
        <v>29</v>
      </c>
      <c r="G210" s="25" t="s">
        <v>30</v>
      </c>
      <c r="H210" s="27">
        <v>8750000</v>
      </c>
      <c r="I210" s="27">
        <v>8750000</v>
      </c>
      <c r="J210" s="25" t="s">
        <v>31</v>
      </c>
      <c r="K210" s="25" t="s">
        <v>32</v>
      </c>
      <c r="L210" s="26" t="s">
        <v>115</v>
      </c>
    </row>
    <row r="211" spans="2:12" ht="60">
      <c r="B211" s="24">
        <v>80111600</v>
      </c>
      <c r="C211" s="28" t="s">
        <v>148</v>
      </c>
      <c r="D211" s="25" t="s">
        <v>135</v>
      </c>
      <c r="E211" s="25" t="s">
        <v>37</v>
      </c>
      <c r="F211" s="25" t="s">
        <v>29</v>
      </c>
      <c r="G211" s="25" t="s">
        <v>30</v>
      </c>
      <c r="H211" s="27">
        <v>8750000</v>
      </c>
      <c r="I211" s="27">
        <v>8750000</v>
      </c>
      <c r="J211" s="25" t="s">
        <v>31</v>
      </c>
      <c r="K211" s="25" t="s">
        <v>32</v>
      </c>
      <c r="L211" s="26" t="s">
        <v>115</v>
      </c>
    </row>
    <row r="212" spans="2:12" ht="60">
      <c r="B212" s="24">
        <v>80111600</v>
      </c>
      <c r="C212" s="28" t="s">
        <v>148</v>
      </c>
      <c r="D212" s="25" t="s">
        <v>135</v>
      </c>
      <c r="E212" s="25" t="s">
        <v>37</v>
      </c>
      <c r="F212" s="25" t="s">
        <v>29</v>
      </c>
      <c r="G212" s="25" t="s">
        <v>30</v>
      </c>
      <c r="H212" s="27">
        <v>8750000</v>
      </c>
      <c r="I212" s="27">
        <v>8750000</v>
      </c>
      <c r="J212" s="25" t="s">
        <v>31</v>
      </c>
      <c r="K212" s="25" t="s">
        <v>32</v>
      </c>
      <c r="L212" s="26" t="s">
        <v>115</v>
      </c>
    </row>
    <row r="213" spans="2:12" ht="60">
      <c r="B213" s="24">
        <v>80111600</v>
      </c>
      <c r="C213" s="28" t="s">
        <v>148</v>
      </c>
      <c r="D213" s="25" t="s">
        <v>135</v>
      </c>
      <c r="E213" s="25" t="s">
        <v>37</v>
      </c>
      <c r="F213" s="25" t="s">
        <v>29</v>
      </c>
      <c r="G213" s="25" t="s">
        <v>30</v>
      </c>
      <c r="H213" s="27">
        <v>8750000</v>
      </c>
      <c r="I213" s="27">
        <v>8750000</v>
      </c>
      <c r="J213" s="25" t="s">
        <v>31</v>
      </c>
      <c r="K213" s="25" t="s">
        <v>32</v>
      </c>
      <c r="L213" s="26" t="s">
        <v>115</v>
      </c>
    </row>
    <row r="214" spans="2:12" ht="60">
      <c r="B214" s="24">
        <v>80111600</v>
      </c>
      <c r="C214" s="28" t="s">
        <v>148</v>
      </c>
      <c r="D214" s="25" t="s">
        <v>135</v>
      </c>
      <c r="E214" s="25" t="s">
        <v>37</v>
      </c>
      <c r="F214" s="25" t="s">
        <v>29</v>
      </c>
      <c r="G214" s="25" t="s">
        <v>30</v>
      </c>
      <c r="H214" s="27">
        <v>8750000</v>
      </c>
      <c r="I214" s="27">
        <v>8750000</v>
      </c>
      <c r="J214" s="25" t="s">
        <v>31</v>
      </c>
      <c r="K214" s="25" t="s">
        <v>32</v>
      </c>
      <c r="L214" s="26" t="s">
        <v>115</v>
      </c>
    </row>
    <row r="215" spans="2:12" ht="60">
      <c r="B215" s="24">
        <v>80111600</v>
      </c>
      <c r="C215" s="28" t="s">
        <v>148</v>
      </c>
      <c r="D215" s="25" t="s">
        <v>135</v>
      </c>
      <c r="E215" s="25" t="s">
        <v>37</v>
      </c>
      <c r="F215" s="25" t="s">
        <v>29</v>
      </c>
      <c r="G215" s="25" t="s">
        <v>30</v>
      </c>
      <c r="H215" s="27">
        <v>8750000</v>
      </c>
      <c r="I215" s="27">
        <v>8750000</v>
      </c>
      <c r="J215" s="25" t="s">
        <v>31</v>
      </c>
      <c r="K215" s="25" t="s">
        <v>32</v>
      </c>
      <c r="L215" s="26" t="s">
        <v>115</v>
      </c>
    </row>
    <row r="216" spans="2:12" ht="60">
      <c r="B216" s="24">
        <v>80111600</v>
      </c>
      <c r="C216" s="28" t="s">
        <v>150</v>
      </c>
      <c r="D216" s="25" t="s">
        <v>44</v>
      </c>
      <c r="E216" s="25" t="s">
        <v>42</v>
      </c>
      <c r="F216" s="25" t="s">
        <v>29</v>
      </c>
      <c r="G216" s="25" t="s">
        <v>30</v>
      </c>
      <c r="H216" s="27">
        <f>8750000+8750000+8750000+8750000-903000-24000000+13903000-8750000+24000000-20273000-10000000+10097000-14722400-3680600-129600</f>
        <v>541400</v>
      </c>
      <c r="I216" s="27">
        <f>8750000+8750000+8750000+8750000-903000-24000000+13903000-8750000+24000000-20273000-10000000+10097000-14722400-3680600-129600</f>
        <v>541400</v>
      </c>
      <c r="J216" s="25" t="s">
        <v>31</v>
      </c>
      <c r="K216" s="25" t="s">
        <v>32</v>
      </c>
      <c r="L216" s="26" t="s">
        <v>115</v>
      </c>
    </row>
    <row r="217" spans="2:12" ht="60">
      <c r="B217" s="24">
        <v>80111600</v>
      </c>
      <c r="C217" s="28" t="s">
        <v>151</v>
      </c>
      <c r="D217" s="25" t="s">
        <v>135</v>
      </c>
      <c r="E217" s="25" t="s">
        <v>47</v>
      </c>
      <c r="F217" s="25" t="s">
        <v>29</v>
      </c>
      <c r="G217" s="25" t="s">
        <v>30</v>
      </c>
      <c r="H217" s="27">
        <v>3680600</v>
      </c>
      <c r="I217" s="27">
        <v>3680600</v>
      </c>
      <c r="J217" s="25" t="s">
        <v>31</v>
      </c>
      <c r="K217" s="25" t="s">
        <v>32</v>
      </c>
      <c r="L217" s="26" t="s">
        <v>115</v>
      </c>
    </row>
    <row r="218" spans="2:12" ht="45">
      <c r="B218" s="24">
        <v>80111600</v>
      </c>
      <c r="C218" s="28" t="s">
        <v>152</v>
      </c>
      <c r="D218" s="25" t="s">
        <v>135</v>
      </c>
      <c r="E218" s="25" t="s">
        <v>62</v>
      </c>
      <c r="F218" s="25" t="s">
        <v>29</v>
      </c>
      <c r="G218" s="25" t="s">
        <v>30</v>
      </c>
      <c r="H218" s="27">
        <v>14722400</v>
      </c>
      <c r="I218" s="27">
        <v>14722400</v>
      </c>
      <c r="J218" s="25" t="s">
        <v>31</v>
      </c>
      <c r="K218" s="25" t="s">
        <v>32</v>
      </c>
      <c r="L218" s="26" t="s">
        <v>115</v>
      </c>
    </row>
    <row r="219" spans="2:12" ht="60">
      <c r="B219" s="24">
        <v>80111600</v>
      </c>
      <c r="C219" s="28" t="s">
        <v>148</v>
      </c>
      <c r="D219" s="25" t="s">
        <v>135</v>
      </c>
      <c r="E219" s="25" t="s">
        <v>37</v>
      </c>
      <c r="F219" s="25" t="s">
        <v>29</v>
      </c>
      <c r="G219" s="25" t="s">
        <v>30</v>
      </c>
      <c r="H219" s="27">
        <v>8750000</v>
      </c>
      <c r="I219" s="27">
        <v>8750000</v>
      </c>
      <c r="J219" s="25" t="s">
        <v>31</v>
      </c>
      <c r="K219" s="25" t="s">
        <v>32</v>
      </c>
      <c r="L219" s="26" t="s">
        <v>115</v>
      </c>
    </row>
    <row r="220" spans="2:12" ht="60">
      <c r="B220" s="24">
        <v>80111600</v>
      </c>
      <c r="C220" s="28" t="s">
        <v>148</v>
      </c>
      <c r="D220" s="25" t="s">
        <v>135</v>
      </c>
      <c r="E220" s="25" t="s">
        <v>37</v>
      </c>
      <c r="F220" s="25" t="s">
        <v>29</v>
      </c>
      <c r="G220" s="25" t="s">
        <v>30</v>
      </c>
      <c r="H220" s="27">
        <v>8750000</v>
      </c>
      <c r="I220" s="27">
        <v>8750000</v>
      </c>
      <c r="J220" s="25" t="s">
        <v>31</v>
      </c>
      <c r="K220" s="25" t="s">
        <v>32</v>
      </c>
      <c r="L220" s="26" t="s">
        <v>115</v>
      </c>
    </row>
    <row r="221" spans="2:12" ht="60">
      <c r="B221" s="24">
        <v>80111600</v>
      </c>
      <c r="C221" s="28" t="s">
        <v>148</v>
      </c>
      <c r="D221" s="25" t="s">
        <v>135</v>
      </c>
      <c r="E221" s="25" t="s">
        <v>37</v>
      </c>
      <c r="F221" s="25" t="s">
        <v>29</v>
      </c>
      <c r="G221" s="25" t="s">
        <v>30</v>
      </c>
      <c r="H221" s="27">
        <v>3942510</v>
      </c>
      <c r="I221" s="27">
        <v>3942510</v>
      </c>
      <c r="J221" s="25" t="s">
        <v>31</v>
      </c>
      <c r="K221" s="25" t="s">
        <v>32</v>
      </c>
      <c r="L221" s="26" t="s">
        <v>115</v>
      </c>
    </row>
    <row r="222" spans="2:12" ht="60">
      <c r="B222" s="24">
        <v>80111600</v>
      </c>
      <c r="C222" s="28" t="s">
        <v>148</v>
      </c>
      <c r="D222" s="25" t="s">
        <v>135</v>
      </c>
      <c r="E222" s="25" t="s">
        <v>37</v>
      </c>
      <c r="F222" s="25" t="s">
        <v>29</v>
      </c>
      <c r="G222" s="25" t="s">
        <v>30</v>
      </c>
      <c r="H222" s="27">
        <v>4807490</v>
      </c>
      <c r="I222" s="27">
        <v>4807490</v>
      </c>
      <c r="J222" s="25" t="s">
        <v>31</v>
      </c>
      <c r="K222" s="25" t="s">
        <v>32</v>
      </c>
      <c r="L222" s="26" t="s">
        <v>115</v>
      </c>
    </row>
    <row r="223" spans="2:12" ht="60">
      <c r="B223" s="24">
        <v>80111600</v>
      </c>
      <c r="C223" s="28" t="s">
        <v>148</v>
      </c>
      <c r="D223" s="25" t="s">
        <v>135</v>
      </c>
      <c r="E223" s="25" t="s">
        <v>37</v>
      </c>
      <c r="F223" s="25" t="s">
        <v>29</v>
      </c>
      <c r="G223" s="25" t="s">
        <v>30</v>
      </c>
      <c r="H223" s="27">
        <v>8750000</v>
      </c>
      <c r="I223" s="27">
        <v>8750000</v>
      </c>
      <c r="J223" s="25" t="s">
        <v>31</v>
      </c>
      <c r="K223" s="25" t="s">
        <v>32</v>
      </c>
      <c r="L223" s="26" t="s">
        <v>115</v>
      </c>
    </row>
    <row r="224" spans="2:12" ht="60">
      <c r="B224" s="24">
        <v>80111600</v>
      </c>
      <c r="C224" s="28" t="s">
        <v>148</v>
      </c>
      <c r="D224" s="25" t="s">
        <v>135</v>
      </c>
      <c r="E224" s="25" t="s">
        <v>37</v>
      </c>
      <c r="F224" s="25" t="s">
        <v>29</v>
      </c>
      <c r="G224" s="25" t="s">
        <v>30</v>
      </c>
      <c r="H224" s="27">
        <v>8750000</v>
      </c>
      <c r="I224" s="27">
        <v>8750000</v>
      </c>
      <c r="J224" s="25" t="s">
        <v>31</v>
      </c>
      <c r="K224" s="25" t="s">
        <v>32</v>
      </c>
      <c r="L224" s="26" t="s">
        <v>115</v>
      </c>
    </row>
    <row r="225" spans="2:12" ht="60">
      <c r="B225" s="24">
        <v>80111600</v>
      </c>
      <c r="C225" s="28" t="s">
        <v>148</v>
      </c>
      <c r="D225" s="25" t="s">
        <v>135</v>
      </c>
      <c r="E225" s="25" t="s">
        <v>37</v>
      </c>
      <c r="F225" s="25" t="s">
        <v>29</v>
      </c>
      <c r="G225" s="25" t="s">
        <v>30</v>
      </c>
      <c r="H225" s="27">
        <v>8750000</v>
      </c>
      <c r="I225" s="27">
        <v>8750000</v>
      </c>
      <c r="J225" s="25" t="s">
        <v>31</v>
      </c>
      <c r="K225" s="25" t="s">
        <v>32</v>
      </c>
      <c r="L225" s="26" t="s">
        <v>115</v>
      </c>
    </row>
    <row r="226" spans="2:12" ht="60">
      <c r="B226" s="24">
        <v>80111600</v>
      </c>
      <c r="C226" s="28" t="s">
        <v>148</v>
      </c>
      <c r="D226" s="25" t="s">
        <v>135</v>
      </c>
      <c r="E226" s="25" t="s">
        <v>37</v>
      </c>
      <c r="F226" s="25" t="s">
        <v>29</v>
      </c>
      <c r="G226" s="25" t="s">
        <v>30</v>
      </c>
      <c r="H226" s="27">
        <v>8750000</v>
      </c>
      <c r="I226" s="27">
        <v>8750000</v>
      </c>
      <c r="J226" s="25" t="s">
        <v>31</v>
      </c>
      <c r="K226" s="25" t="s">
        <v>32</v>
      </c>
      <c r="L226" s="26" t="s">
        <v>115</v>
      </c>
    </row>
    <row r="227" spans="2:12" ht="60">
      <c r="B227" s="24">
        <v>80111600</v>
      </c>
      <c r="C227" s="28" t="s">
        <v>148</v>
      </c>
      <c r="D227" s="25" t="s">
        <v>135</v>
      </c>
      <c r="E227" s="25" t="s">
        <v>37</v>
      </c>
      <c r="F227" s="25" t="s">
        <v>29</v>
      </c>
      <c r="G227" s="25" t="s">
        <v>30</v>
      </c>
      <c r="H227" s="27">
        <v>8750000</v>
      </c>
      <c r="I227" s="27">
        <v>8750000</v>
      </c>
      <c r="J227" s="25" t="s">
        <v>31</v>
      </c>
      <c r="K227" s="25" t="s">
        <v>32</v>
      </c>
      <c r="L227" s="26" t="s">
        <v>115</v>
      </c>
    </row>
    <row r="228" spans="2:12" ht="45">
      <c r="B228" s="24">
        <v>80111600</v>
      </c>
      <c r="C228" s="28" t="s">
        <v>153</v>
      </c>
      <c r="D228" s="25" t="s">
        <v>135</v>
      </c>
      <c r="E228" s="25" t="s">
        <v>47</v>
      </c>
      <c r="F228" s="25" t="s">
        <v>29</v>
      </c>
      <c r="G228" s="25" t="s">
        <v>30</v>
      </c>
      <c r="H228" s="27">
        <v>903000</v>
      </c>
      <c r="I228" s="27">
        <v>903000</v>
      </c>
      <c r="J228" s="25" t="s">
        <v>31</v>
      </c>
      <c r="K228" s="25" t="s">
        <v>32</v>
      </c>
      <c r="L228" s="26" t="s">
        <v>115</v>
      </c>
    </row>
    <row r="229" spans="2:12" ht="45">
      <c r="B229" s="24">
        <v>80111600</v>
      </c>
      <c r="C229" s="28" t="s">
        <v>153</v>
      </c>
      <c r="D229" s="25" t="s">
        <v>135</v>
      </c>
      <c r="E229" s="25" t="s">
        <v>47</v>
      </c>
      <c r="F229" s="25" t="s">
        <v>29</v>
      </c>
      <c r="G229" s="25" t="s">
        <v>30</v>
      </c>
      <c r="H229" s="27">
        <f>8750000+8750000</f>
        <v>17500000</v>
      </c>
      <c r="I229" s="27">
        <f>8750000+8750000</f>
        <v>17500000</v>
      </c>
      <c r="J229" s="25" t="s">
        <v>31</v>
      </c>
      <c r="K229" s="25" t="s">
        <v>32</v>
      </c>
      <c r="L229" s="26" t="s">
        <v>115</v>
      </c>
    </row>
    <row r="230" spans="2:12" ht="60">
      <c r="B230" s="24">
        <v>80111600</v>
      </c>
      <c r="C230" s="28" t="s">
        <v>148</v>
      </c>
      <c r="D230" s="25" t="s">
        <v>135</v>
      </c>
      <c r="E230" s="25" t="s">
        <v>37</v>
      </c>
      <c r="F230" s="25" t="s">
        <v>29</v>
      </c>
      <c r="G230" s="25" t="s">
        <v>30</v>
      </c>
      <c r="H230" s="27">
        <v>8750000</v>
      </c>
      <c r="I230" s="27">
        <v>8750000</v>
      </c>
      <c r="J230" s="25" t="s">
        <v>31</v>
      </c>
      <c r="K230" s="25" t="s">
        <v>32</v>
      </c>
      <c r="L230" s="26" t="s">
        <v>115</v>
      </c>
    </row>
    <row r="231" spans="2:12" ht="60">
      <c r="B231" s="24">
        <v>80111600</v>
      </c>
      <c r="C231" s="28" t="s">
        <v>148</v>
      </c>
      <c r="D231" s="25" t="s">
        <v>135</v>
      </c>
      <c r="E231" s="25" t="s">
        <v>37</v>
      </c>
      <c r="F231" s="25" t="s">
        <v>29</v>
      </c>
      <c r="G231" s="25" t="s">
        <v>30</v>
      </c>
      <c r="H231" s="27">
        <v>8750000</v>
      </c>
      <c r="I231" s="27">
        <v>8750000</v>
      </c>
      <c r="J231" s="25" t="s">
        <v>31</v>
      </c>
      <c r="K231" s="25" t="s">
        <v>32</v>
      </c>
      <c r="L231" s="26" t="s">
        <v>115</v>
      </c>
    </row>
    <row r="232" spans="2:12" ht="60">
      <c r="B232" s="24">
        <v>80111600</v>
      </c>
      <c r="C232" s="28" t="s">
        <v>148</v>
      </c>
      <c r="D232" s="25" t="s">
        <v>135</v>
      </c>
      <c r="E232" s="25" t="s">
        <v>37</v>
      </c>
      <c r="F232" s="25" t="s">
        <v>29</v>
      </c>
      <c r="G232" s="25" t="s">
        <v>30</v>
      </c>
      <c r="H232" s="27">
        <v>8750000</v>
      </c>
      <c r="I232" s="27">
        <v>8750000</v>
      </c>
      <c r="J232" s="25" t="s">
        <v>31</v>
      </c>
      <c r="K232" s="25" t="s">
        <v>32</v>
      </c>
      <c r="L232" s="26" t="s">
        <v>115</v>
      </c>
    </row>
    <row r="233" spans="2:12" ht="60">
      <c r="B233" s="24">
        <v>80111600</v>
      </c>
      <c r="C233" s="28" t="s">
        <v>148</v>
      </c>
      <c r="D233" s="25" t="s">
        <v>135</v>
      </c>
      <c r="E233" s="25" t="s">
        <v>37</v>
      </c>
      <c r="F233" s="25" t="s">
        <v>29</v>
      </c>
      <c r="G233" s="25" t="s">
        <v>30</v>
      </c>
      <c r="H233" s="27">
        <v>8750000</v>
      </c>
      <c r="I233" s="27">
        <v>8750000</v>
      </c>
      <c r="J233" s="25" t="s">
        <v>31</v>
      </c>
      <c r="K233" s="25" t="s">
        <v>32</v>
      </c>
      <c r="L233" s="26" t="s">
        <v>115</v>
      </c>
    </row>
    <row r="234" spans="2:12" ht="60">
      <c r="B234" s="24">
        <v>80111600</v>
      </c>
      <c r="C234" s="28" t="s">
        <v>148</v>
      </c>
      <c r="D234" s="25" t="s">
        <v>135</v>
      </c>
      <c r="E234" s="25" t="s">
        <v>37</v>
      </c>
      <c r="F234" s="25" t="s">
        <v>29</v>
      </c>
      <c r="G234" s="25" t="s">
        <v>30</v>
      </c>
      <c r="H234" s="27">
        <v>8750000</v>
      </c>
      <c r="I234" s="27">
        <v>8750000</v>
      </c>
      <c r="J234" s="25" t="s">
        <v>31</v>
      </c>
      <c r="K234" s="25" t="s">
        <v>32</v>
      </c>
      <c r="L234" s="26" t="s">
        <v>115</v>
      </c>
    </row>
    <row r="235" spans="2:12" ht="60">
      <c r="B235" s="24">
        <v>80111600</v>
      </c>
      <c r="C235" s="28" t="s">
        <v>148</v>
      </c>
      <c r="D235" s="25" t="s">
        <v>135</v>
      </c>
      <c r="E235" s="25" t="s">
        <v>37</v>
      </c>
      <c r="F235" s="25" t="s">
        <v>29</v>
      </c>
      <c r="G235" s="25" t="s">
        <v>30</v>
      </c>
      <c r="H235" s="27">
        <v>8750000</v>
      </c>
      <c r="I235" s="27">
        <v>8750000</v>
      </c>
      <c r="J235" s="25" t="s">
        <v>31</v>
      </c>
      <c r="K235" s="25" t="s">
        <v>32</v>
      </c>
      <c r="L235" s="26" t="s">
        <v>115</v>
      </c>
    </row>
    <row r="236" spans="2:12" ht="60">
      <c r="B236" s="24">
        <v>80111600</v>
      </c>
      <c r="C236" s="28" t="s">
        <v>148</v>
      </c>
      <c r="D236" s="25" t="s">
        <v>135</v>
      </c>
      <c r="E236" s="25" t="s">
        <v>37</v>
      </c>
      <c r="F236" s="25" t="s">
        <v>29</v>
      </c>
      <c r="G236" s="25" t="s">
        <v>30</v>
      </c>
      <c r="H236" s="27">
        <v>8750000</v>
      </c>
      <c r="I236" s="27">
        <v>8750000</v>
      </c>
      <c r="J236" s="25" t="s">
        <v>31</v>
      </c>
      <c r="K236" s="25" t="s">
        <v>32</v>
      </c>
      <c r="L236" s="26" t="s">
        <v>115</v>
      </c>
    </row>
    <row r="237" spans="2:12" ht="60">
      <c r="B237" s="24">
        <v>80111600</v>
      </c>
      <c r="C237" s="28" t="s">
        <v>148</v>
      </c>
      <c r="D237" s="25" t="s">
        <v>135</v>
      </c>
      <c r="E237" s="25" t="s">
        <v>37</v>
      </c>
      <c r="F237" s="25" t="s">
        <v>29</v>
      </c>
      <c r="G237" s="25" t="s">
        <v>30</v>
      </c>
      <c r="H237" s="27">
        <v>8750000</v>
      </c>
      <c r="I237" s="27">
        <v>8750000</v>
      </c>
      <c r="J237" s="25" t="s">
        <v>31</v>
      </c>
      <c r="K237" s="25" t="s">
        <v>32</v>
      </c>
      <c r="L237" s="26" t="s">
        <v>115</v>
      </c>
    </row>
    <row r="238" spans="2:12" ht="60">
      <c r="B238" s="24">
        <v>80111600</v>
      </c>
      <c r="C238" s="28" t="s">
        <v>148</v>
      </c>
      <c r="D238" s="25" t="s">
        <v>44</v>
      </c>
      <c r="E238" s="25" t="s">
        <v>37</v>
      </c>
      <c r="F238" s="25" t="s">
        <v>29</v>
      </c>
      <c r="G238" s="25" t="s">
        <v>30</v>
      </c>
      <c r="H238" s="27">
        <v>8750000</v>
      </c>
      <c r="I238" s="27">
        <v>8750000</v>
      </c>
      <c r="J238" s="25" t="s">
        <v>31</v>
      </c>
      <c r="K238" s="25" t="s">
        <v>32</v>
      </c>
      <c r="L238" s="26" t="s">
        <v>115</v>
      </c>
    </row>
    <row r="239" spans="2:12" ht="60">
      <c r="B239" s="24">
        <v>80111600</v>
      </c>
      <c r="C239" s="28" t="s">
        <v>154</v>
      </c>
      <c r="D239" s="25" t="s">
        <v>135</v>
      </c>
      <c r="E239" s="25" t="s">
        <v>76</v>
      </c>
      <c r="F239" s="25" t="s">
        <v>29</v>
      </c>
      <c r="G239" s="25" t="s">
        <v>30</v>
      </c>
      <c r="H239" s="27">
        <v>36806000</v>
      </c>
      <c r="I239" s="27">
        <v>36806000</v>
      </c>
      <c r="J239" s="25" t="s">
        <v>31</v>
      </c>
      <c r="K239" s="25" t="s">
        <v>32</v>
      </c>
      <c r="L239" s="26" t="s">
        <v>115</v>
      </c>
    </row>
    <row r="240" spans="2:12" ht="60">
      <c r="B240" s="24">
        <v>80111600</v>
      </c>
      <c r="C240" s="28" t="s">
        <v>154</v>
      </c>
      <c r="D240" s="25" t="s">
        <v>44</v>
      </c>
      <c r="E240" s="25" t="s">
        <v>76</v>
      </c>
      <c r="F240" s="25" t="s">
        <v>29</v>
      </c>
      <c r="G240" s="25" t="s">
        <v>30</v>
      </c>
      <c r="H240" s="27">
        <v>36806000</v>
      </c>
      <c r="I240" s="27">
        <v>36806000</v>
      </c>
      <c r="J240" s="25" t="s">
        <v>31</v>
      </c>
      <c r="K240" s="25" t="s">
        <v>32</v>
      </c>
      <c r="L240" s="26" t="s">
        <v>115</v>
      </c>
    </row>
    <row r="241" spans="2:12" ht="60">
      <c r="B241" s="24">
        <v>80111600</v>
      </c>
      <c r="C241" s="28" t="s">
        <v>154</v>
      </c>
      <c r="D241" s="25" t="s">
        <v>135</v>
      </c>
      <c r="E241" s="25" t="s">
        <v>76</v>
      </c>
      <c r="F241" s="25" t="s">
        <v>29</v>
      </c>
      <c r="G241" s="25" t="s">
        <v>30</v>
      </c>
      <c r="H241" s="27">
        <v>36806000</v>
      </c>
      <c r="I241" s="27">
        <v>36806000</v>
      </c>
      <c r="J241" s="25" t="s">
        <v>31</v>
      </c>
      <c r="K241" s="25" t="s">
        <v>32</v>
      </c>
      <c r="L241" s="26" t="s">
        <v>115</v>
      </c>
    </row>
    <row r="242" spans="2:12" ht="60">
      <c r="B242" s="24">
        <v>80111600</v>
      </c>
      <c r="C242" s="28" t="s">
        <v>154</v>
      </c>
      <c r="D242" s="25" t="s">
        <v>135</v>
      </c>
      <c r="E242" s="25" t="s">
        <v>76</v>
      </c>
      <c r="F242" s="25" t="s">
        <v>29</v>
      </c>
      <c r="G242" s="25" t="s">
        <v>30</v>
      </c>
      <c r="H242" s="27">
        <v>36806000</v>
      </c>
      <c r="I242" s="27">
        <v>36806000</v>
      </c>
      <c r="J242" s="25" t="s">
        <v>31</v>
      </c>
      <c r="K242" s="25" t="s">
        <v>32</v>
      </c>
      <c r="L242" s="26" t="s">
        <v>115</v>
      </c>
    </row>
    <row r="243" spans="2:12" ht="60">
      <c r="B243" s="24">
        <v>80111600</v>
      </c>
      <c r="C243" s="28" t="s">
        <v>154</v>
      </c>
      <c r="D243" s="25" t="s">
        <v>135</v>
      </c>
      <c r="E243" s="25" t="s">
        <v>76</v>
      </c>
      <c r="F243" s="25" t="s">
        <v>29</v>
      </c>
      <c r="G243" s="25" t="s">
        <v>30</v>
      </c>
      <c r="H243" s="27">
        <v>36806000</v>
      </c>
      <c r="I243" s="27">
        <v>36806000</v>
      </c>
      <c r="J243" s="25" t="s">
        <v>31</v>
      </c>
      <c r="K243" s="25" t="s">
        <v>32</v>
      </c>
      <c r="L243" s="26" t="s">
        <v>115</v>
      </c>
    </row>
    <row r="244" spans="2:12" ht="60">
      <c r="B244" s="24">
        <v>80111600</v>
      </c>
      <c r="C244" s="28" t="s">
        <v>154</v>
      </c>
      <c r="D244" s="25" t="s">
        <v>135</v>
      </c>
      <c r="E244" s="25" t="s">
        <v>76</v>
      </c>
      <c r="F244" s="25" t="s">
        <v>29</v>
      </c>
      <c r="G244" s="25" t="s">
        <v>30</v>
      </c>
      <c r="H244" s="27">
        <v>36806000</v>
      </c>
      <c r="I244" s="27">
        <v>36806000</v>
      </c>
      <c r="J244" s="25" t="s">
        <v>31</v>
      </c>
      <c r="K244" s="25" t="s">
        <v>32</v>
      </c>
      <c r="L244" s="26" t="s">
        <v>115</v>
      </c>
    </row>
    <row r="245" spans="2:12" ht="60">
      <c r="B245" s="24">
        <v>80111600</v>
      </c>
      <c r="C245" s="28" t="s">
        <v>154</v>
      </c>
      <c r="D245" s="25" t="s">
        <v>135</v>
      </c>
      <c r="E245" s="25" t="s">
        <v>76</v>
      </c>
      <c r="F245" s="25" t="s">
        <v>29</v>
      </c>
      <c r="G245" s="25" t="s">
        <v>30</v>
      </c>
      <c r="H245" s="27">
        <v>36806000</v>
      </c>
      <c r="I245" s="27">
        <v>36806000</v>
      </c>
      <c r="J245" s="25" t="s">
        <v>31</v>
      </c>
      <c r="K245" s="25" t="s">
        <v>32</v>
      </c>
      <c r="L245" s="26" t="s">
        <v>115</v>
      </c>
    </row>
    <row r="246" spans="2:12" ht="60">
      <c r="B246" s="24">
        <v>80111600</v>
      </c>
      <c r="C246" s="28" t="s">
        <v>154</v>
      </c>
      <c r="D246" s="25" t="s">
        <v>135</v>
      </c>
      <c r="E246" s="25" t="s">
        <v>76</v>
      </c>
      <c r="F246" s="25" t="s">
        <v>29</v>
      </c>
      <c r="G246" s="25" t="s">
        <v>30</v>
      </c>
      <c r="H246" s="27">
        <v>36806000</v>
      </c>
      <c r="I246" s="27">
        <v>36806000</v>
      </c>
      <c r="J246" s="25" t="s">
        <v>31</v>
      </c>
      <c r="K246" s="25" t="s">
        <v>32</v>
      </c>
      <c r="L246" s="26" t="s">
        <v>115</v>
      </c>
    </row>
    <row r="247" spans="2:12" ht="60">
      <c r="B247" s="24">
        <v>80111600</v>
      </c>
      <c r="C247" s="28" t="s">
        <v>154</v>
      </c>
      <c r="D247" s="25" t="s">
        <v>135</v>
      </c>
      <c r="E247" s="25" t="s">
        <v>76</v>
      </c>
      <c r="F247" s="25" t="s">
        <v>29</v>
      </c>
      <c r="G247" s="25" t="s">
        <v>30</v>
      </c>
      <c r="H247" s="27">
        <v>36806000</v>
      </c>
      <c r="I247" s="27">
        <v>36806000</v>
      </c>
      <c r="J247" s="25" t="s">
        <v>31</v>
      </c>
      <c r="K247" s="25" t="s">
        <v>32</v>
      </c>
      <c r="L247" s="26" t="s">
        <v>115</v>
      </c>
    </row>
    <row r="248" spans="2:12" ht="75">
      <c r="B248" s="24">
        <v>80111600</v>
      </c>
      <c r="C248" s="28" t="s">
        <v>155</v>
      </c>
      <c r="D248" s="25" t="s">
        <v>135</v>
      </c>
      <c r="E248" s="25" t="s">
        <v>76</v>
      </c>
      <c r="F248" s="25" t="s">
        <v>29</v>
      </c>
      <c r="G248" s="25" t="s">
        <v>30</v>
      </c>
      <c r="H248" s="27">
        <v>36806000</v>
      </c>
      <c r="I248" s="27">
        <v>36806000</v>
      </c>
      <c r="J248" s="25" t="s">
        <v>31</v>
      </c>
      <c r="K248" s="25" t="s">
        <v>32</v>
      </c>
      <c r="L248" s="26" t="s">
        <v>115</v>
      </c>
    </row>
    <row r="249" spans="2:12" ht="75">
      <c r="B249" s="24">
        <v>80111600</v>
      </c>
      <c r="C249" s="28" t="s">
        <v>155</v>
      </c>
      <c r="D249" s="25" t="s">
        <v>135</v>
      </c>
      <c r="E249" s="25" t="s">
        <v>50</v>
      </c>
      <c r="F249" s="25" t="s">
        <v>29</v>
      </c>
      <c r="G249" s="25" t="s">
        <v>30</v>
      </c>
      <c r="H249" s="27">
        <v>36806000</v>
      </c>
      <c r="I249" s="27">
        <v>36806000</v>
      </c>
      <c r="J249" s="25" t="s">
        <v>31</v>
      </c>
      <c r="K249" s="25" t="s">
        <v>32</v>
      </c>
      <c r="L249" s="26" t="s">
        <v>115</v>
      </c>
    </row>
    <row r="250" spans="2:12" ht="75">
      <c r="B250" s="24">
        <v>80111600</v>
      </c>
      <c r="C250" s="28" t="s">
        <v>155</v>
      </c>
      <c r="D250" s="25" t="s">
        <v>135</v>
      </c>
      <c r="E250" s="25" t="s">
        <v>76</v>
      </c>
      <c r="F250" s="25" t="s">
        <v>29</v>
      </c>
      <c r="G250" s="25" t="s">
        <v>30</v>
      </c>
      <c r="H250" s="27">
        <v>25764200</v>
      </c>
      <c r="I250" s="27">
        <v>25764200</v>
      </c>
      <c r="J250" s="25" t="s">
        <v>31</v>
      </c>
      <c r="K250" s="25" t="s">
        <v>32</v>
      </c>
      <c r="L250" s="26" t="s">
        <v>115</v>
      </c>
    </row>
    <row r="251" spans="2:12" ht="75">
      <c r="B251" s="24">
        <v>80111600</v>
      </c>
      <c r="C251" s="28" t="s">
        <v>155</v>
      </c>
      <c r="D251" s="25" t="s">
        <v>135</v>
      </c>
      <c r="E251" s="25" t="s">
        <v>76</v>
      </c>
      <c r="F251" s="25" t="s">
        <v>29</v>
      </c>
      <c r="G251" s="25" t="s">
        <v>30</v>
      </c>
      <c r="H251" s="27">
        <f>25764200-17500000</f>
        <v>8264200</v>
      </c>
      <c r="I251" s="27">
        <f>25764200-17500000</f>
        <v>8264200</v>
      </c>
      <c r="J251" s="25" t="s">
        <v>31</v>
      </c>
      <c r="K251" s="25" t="s">
        <v>32</v>
      </c>
      <c r="L251" s="26" t="s">
        <v>115</v>
      </c>
    </row>
    <row r="252" spans="2:12" ht="75">
      <c r="B252" s="24">
        <v>80111600</v>
      </c>
      <c r="C252" s="28" t="s">
        <v>155</v>
      </c>
      <c r="D252" s="25" t="s">
        <v>135</v>
      </c>
      <c r="E252" s="25" t="s">
        <v>76</v>
      </c>
      <c r="F252" s="25" t="s">
        <v>29</v>
      </c>
      <c r="G252" s="25" t="s">
        <v>30</v>
      </c>
      <c r="H252" s="27">
        <v>17500000</v>
      </c>
      <c r="I252" s="27">
        <v>17500000</v>
      </c>
      <c r="J252" s="25" t="s">
        <v>31</v>
      </c>
      <c r="K252" s="25" t="s">
        <v>32</v>
      </c>
      <c r="L252" s="26" t="s">
        <v>115</v>
      </c>
    </row>
    <row r="253" spans="2:12" ht="75">
      <c r="B253" s="24">
        <v>80111600</v>
      </c>
      <c r="C253" s="28" t="s">
        <v>155</v>
      </c>
      <c r="D253" s="25" t="s">
        <v>135</v>
      </c>
      <c r="E253" s="25" t="s">
        <v>76</v>
      </c>
      <c r="F253" s="25" t="s">
        <v>29</v>
      </c>
      <c r="G253" s="25" t="s">
        <v>30</v>
      </c>
      <c r="H253" s="27">
        <v>25764200</v>
      </c>
      <c r="I253" s="27">
        <v>25764200</v>
      </c>
      <c r="J253" s="25" t="s">
        <v>31</v>
      </c>
      <c r="K253" s="25" t="s">
        <v>32</v>
      </c>
      <c r="L253" s="26" t="s">
        <v>115</v>
      </c>
    </row>
    <row r="254" spans="2:12" ht="75">
      <c r="B254" s="24">
        <v>80111600</v>
      </c>
      <c r="C254" s="28" t="s">
        <v>155</v>
      </c>
      <c r="D254" s="25" t="s">
        <v>135</v>
      </c>
      <c r="E254" s="25" t="s">
        <v>76</v>
      </c>
      <c r="F254" s="25" t="s">
        <v>29</v>
      </c>
      <c r="G254" s="25" t="s">
        <v>30</v>
      </c>
      <c r="H254" s="27">
        <v>25764200</v>
      </c>
      <c r="I254" s="27">
        <v>25764200</v>
      </c>
      <c r="J254" s="25" t="s">
        <v>31</v>
      </c>
      <c r="K254" s="25" t="s">
        <v>32</v>
      </c>
      <c r="L254" s="26" t="s">
        <v>115</v>
      </c>
    </row>
    <row r="255" spans="2:12" ht="60">
      <c r="B255" s="24">
        <v>80111600</v>
      </c>
      <c r="C255" s="28" t="s">
        <v>156</v>
      </c>
      <c r="D255" s="25" t="s">
        <v>135</v>
      </c>
      <c r="E255" s="25" t="s">
        <v>76</v>
      </c>
      <c r="F255" s="25" t="s">
        <v>29</v>
      </c>
      <c r="G255" s="25" t="s">
        <v>30</v>
      </c>
      <c r="H255" s="27">
        <v>25764200</v>
      </c>
      <c r="I255" s="27">
        <v>25764200</v>
      </c>
      <c r="J255" s="25" t="s">
        <v>31</v>
      </c>
      <c r="K255" s="25" t="s">
        <v>32</v>
      </c>
      <c r="L255" s="26" t="s">
        <v>115</v>
      </c>
    </row>
    <row r="256" spans="2:12" ht="75">
      <c r="B256" s="24">
        <v>80111600</v>
      </c>
      <c r="C256" s="28" t="s">
        <v>155</v>
      </c>
      <c r="D256" s="25" t="s">
        <v>135</v>
      </c>
      <c r="E256" s="25" t="s">
        <v>76</v>
      </c>
      <c r="F256" s="25" t="s">
        <v>29</v>
      </c>
      <c r="G256" s="25" t="s">
        <v>30</v>
      </c>
      <c r="H256" s="27">
        <v>25764200</v>
      </c>
      <c r="I256" s="27">
        <v>25764200</v>
      </c>
      <c r="J256" s="25" t="s">
        <v>31</v>
      </c>
      <c r="K256" s="25" t="s">
        <v>32</v>
      </c>
      <c r="L256" s="26" t="s">
        <v>115</v>
      </c>
    </row>
    <row r="257" spans="2:12" ht="60">
      <c r="B257" s="24">
        <v>80111600</v>
      </c>
      <c r="C257" s="28" t="s">
        <v>156</v>
      </c>
      <c r="D257" s="25" t="s">
        <v>135</v>
      </c>
      <c r="E257" s="25" t="s">
        <v>76</v>
      </c>
      <c r="F257" s="25" t="s">
        <v>29</v>
      </c>
      <c r="G257" s="25" t="s">
        <v>30</v>
      </c>
      <c r="H257" s="27">
        <f>22400000+2400000+575280+388920-3680600</f>
        <v>22083600</v>
      </c>
      <c r="I257" s="27">
        <f>22400000+2400000+575280+388920-3680600</f>
        <v>22083600</v>
      </c>
      <c r="J257" s="25" t="s">
        <v>31</v>
      </c>
      <c r="K257" s="25" t="s">
        <v>32</v>
      </c>
      <c r="L257" s="26" t="s">
        <v>115</v>
      </c>
    </row>
    <row r="258" spans="2:12" ht="75">
      <c r="B258" s="24">
        <v>80111600</v>
      </c>
      <c r="C258" s="28" t="s">
        <v>157</v>
      </c>
      <c r="D258" s="25" t="s">
        <v>135</v>
      </c>
      <c r="E258" s="25" t="s">
        <v>76</v>
      </c>
      <c r="F258" s="25" t="s">
        <v>29</v>
      </c>
      <c r="G258" s="25" t="s">
        <v>30</v>
      </c>
      <c r="H258" s="27">
        <v>57200000</v>
      </c>
      <c r="I258" s="27">
        <v>57200000</v>
      </c>
      <c r="J258" s="25" t="s">
        <v>31</v>
      </c>
      <c r="K258" s="25" t="s">
        <v>32</v>
      </c>
      <c r="L258" s="26" t="s">
        <v>115</v>
      </c>
    </row>
    <row r="259" spans="2:12" ht="75">
      <c r="B259" s="24">
        <v>80111600</v>
      </c>
      <c r="C259" s="28" t="s">
        <v>157</v>
      </c>
      <c r="D259" s="25" t="s">
        <v>135</v>
      </c>
      <c r="E259" s="25" t="s">
        <v>76</v>
      </c>
      <c r="F259" s="25" t="s">
        <v>29</v>
      </c>
      <c r="G259" s="25" t="s">
        <v>30</v>
      </c>
      <c r="H259" s="27">
        <v>638000</v>
      </c>
      <c r="I259" s="27">
        <v>638000</v>
      </c>
      <c r="J259" s="25" t="s">
        <v>31</v>
      </c>
      <c r="K259" s="25" t="s">
        <v>32</v>
      </c>
      <c r="L259" s="26" t="s">
        <v>115</v>
      </c>
    </row>
    <row r="260" spans="2:12" ht="75">
      <c r="B260" s="24">
        <v>80111600</v>
      </c>
      <c r="C260" s="28" t="s">
        <v>157</v>
      </c>
      <c r="D260" s="25" t="s">
        <v>135</v>
      </c>
      <c r="E260" s="25" t="s">
        <v>76</v>
      </c>
      <c r="F260" s="25" t="s">
        <v>29</v>
      </c>
      <c r="G260" s="25" t="s">
        <v>30</v>
      </c>
      <c r="H260" s="27">
        <v>57200000</v>
      </c>
      <c r="I260" s="27">
        <v>57200000</v>
      </c>
      <c r="J260" s="25" t="s">
        <v>31</v>
      </c>
      <c r="K260" s="25" t="s">
        <v>32</v>
      </c>
      <c r="L260" s="26" t="s">
        <v>115</v>
      </c>
    </row>
    <row r="261" spans="2:12" ht="75">
      <c r="B261" s="24">
        <v>80111600</v>
      </c>
      <c r="C261" s="28" t="s">
        <v>157</v>
      </c>
      <c r="D261" s="25" t="s">
        <v>135</v>
      </c>
      <c r="E261" s="25" t="s">
        <v>76</v>
      </c>
      <c r="F261" s="25" t="s">
        <v>29</v>
      </c>
      <c r="G261" s="25" t="s">
        <v>30</v>
      </c>
      <c r="H261" s="27">
        <v>638000</v>
      </c>
      <c r="I261" s="27">
        <v>638000</v>
      </c>
      <c r="J261" s="25" t="s">
        <v>31</v>
      </c>
      <c r="K261" s="25" t="s">
        <v>32</v>
      </c>
      <c r="L261" s="26" t="s">
        <v>115</v>
      </c>
    </row>
    <row r="262" spans="2:12" ht="60">
      <c r="B262" s="24">
        <v>80111600</v>
      </c>
      <c r="C262" s="28" t="s">
        <v>158</v>
      </c>
      <c r="D262" s="25" t="s">
        <v>135</v>
      </c>
      <c r="E262" s="25" t="s">
        <v>47</v>
      </c>
      <c r="F262" s="25" t="s">
        <v>29</v>
      </c>
      <c r="G262" s="25" t="s">
        <v>30</v>
      </c>
      <c r="H262" s="27">
        <v>27000000</v>
      </c>
      <c r="I262" s="27">
        <v>27000000</v>
      </c>
      <c r="J262" s="25" t="s">
        <v>31</v>
      </c>
      <c r="K262" s="25" t="s">
        <v>32</v>
      </c>
      <c r="L262" s="26" t="s">
        <v>115</v>
      </c>
    </row>
    <row r="263" spans="2:12" ht="45">
      <c r="B263" s="24">
        <v>80111600</v>
      </c>
      <c r="C263" s="28" t="s">
        <v>159</v>
      </c>
      <c r="D263" s="25" t="s">
        <v>135</v>
      </c>
      <c r="E263" s="25" t="s">
        <v>76</v>
      </c>
      <c r="F263" s="25" t="s">
        <v>29</v>
      </c>
      <c r="G263" s="25" t="s">
        <v>30</v>
      </c>
      <c r="H263" s="27">
        <v>46200000</v>
      </c>
      <c r="I263" s="27">
        <v>46200000</v>
      </c>
      <c r="J263" s="25" t="s">
        <v>31</v>
      </c>
      <c r="K263" s="25" t="s">
        <v>32</v>
      </c>
      <c r="L263" s="26" t="s">
        <v>115</v>
      </c>
    </row>
    <row r="264" spans="2:12" ht="45">
      <c r="B264" s="24">
        <v>80111600</v>
      </c>
      <c r="C264" s="28" t="s">
        <v>159</v>
      </c>
      <c r="D264" s="25" t="s">
        <v>135</v>
      </c>
      <c r="E264" s="25" t="s">
        <v>76</v>
      </c>
      <c r="F264" s="25" t="s">
        <v>29</v>
      </c>
      <c r="G264" s="25" t="s">
        <v>30</v>
      </c>
      <c r="H264" s="27">
        <v>70400</v>
      </c>
      <c r="I264" s="27">
        <v>70400</v>
      </c>
      <c r="J264" s="25" t="s">
        <v>31</v>
      </c>
      <c r="K264" s="25" t="s">
        <v>32</v>
      </c>
      <c r="L264" s="26" t="s">
        <v>115</v>
      </c>
    </row>
    <row r="265" spans="2:12" ht="75">
      <c r="B265" s="24">
        <v>80111600</v>
      </c>
      <c r="C265" s="28" t="s">
        <v>160</v>
      </c>
      <c r="D265" s="25" t="s">
        <v>135</v>
      </c>
      <c r="E265" s="25" t="s">
        <v>76</v>
      </c>
      <c r="F265" s="25" t="s">
        <v>29</v>
      </c>
      <c r="G265" s="25" t="s">
        <v>30</v>
      </c>
      <c r="H265" s="27">
        <v>38325000</v>
      </c>
      <c r="I265" s="27">
        <v>38325000</v>
      </c>
      <c r="J265" s="25" t="s">
        <v>31</v>
      </c>
      <c r="K265" s="25" t="s">
        <v>32</v>
      </c>
      <c r="L265" s="26" t="s">
        <v>115</v>
      </c>
    </row>
    <row r="266" spans="2:12" ht="75">
      <c r="B266" s="24">
        <v>80111600</v>
      </c>
      <c r="C266" s="28" t="s">
        <v>160</v>
      </c>
      <c r="D266" s="25" t="s">
        <v>135</v>
      </c>
      <c r="E266" s="25" t="s">
        <v>76</v>
      </c>
      <c r="F266" s="25" t="s">
        <v>29</v>
      </c>
      <c r="G266" s="25" t="s">
        <v>30</v>
      </c>
      <c r="H266" s="27">
        <v>321300</v>
      </c>
      <c r="I266" s="27">
        <v>321300</v>
      </c>
      <c r="J266" s="25" t="s">
        <v>31</v>
      </c>
      <c r="K266" s="25" t="s">
        <v>32</v>
      </c>
      <c r="L266" s="26" t="s">
        <v>115</v>
      </c>
    </row>
    <row r="267" spans="2:12" ht="75">
      <c r="B267" s="24">
        <v>80111600</v>
      </c>
      <c r="C267" s="28" t="s">
        <v>160</v>
      </c>
      <c r="D267" s="25" t="s">
        <v>135</v>
      </c>
      <c r="E267" s="25" t="s">
        <v>76</v>
      </c>
      <c r="F267" s="25" t="s">
        <v>29</v>
      </c>
      <c r="G267" s="25" t="s">
        <v>30</v>
      </c>
      <c r="H267" s="27">
        <v>38325000</v>
      </c>
      <c r="I267" s="27">
        <v>38325000</v>
      </c>
      <c r="J267" s="25" t="s">
        <v>31</v>
      </c>
      <c r="K267" s="25" t="s">
        <v>32</v>
      </c>
      <c r="L267" s="26" t="s">
        <v>115</v>
      </c>
    </row>
    <row r="268" spans="2:12" ht="75">
      <c r="B268" s="24">
        <v>80111600</v>
      </c>
      <c r="C268" s="28" t="s">
        <v>160</v>
      </c>
      <c r="D268" s="25" t="s">
        <v>135</v>
      </c>
      <c r="E268" s="25" t="s">
        <v>76</v>
      </c>
      <c r="F268" s="25" t="s">
        <v>29</v>
      </c>
      <c r="G268" s="25" t="s">
        <v>30</v>
      </c>
      <c r="H268" s="27">
        <v>321300</v>
      </c>
      <c r="I268" s="27">
        <v>321300</v>
      </c>
      <c r="J268" s="25" t="s">
        <v>31</v>
      </c>
      <c r="K268" s="25" t="s">
        <v>32</v>
      </c>
      <c r="L268" s="26" t="s">
        <v>115</v>
      </c>
    </row>
    <row r="269" spans="2:12" ht="75">
      <c r="B269" s="24">
        <v>80111600</v>
      </c>
      <c r="C269" s="28" t="s">
        <v>160</v>
      </c>
      <c r="D269" s="25" t="s">
        <v>135</v>
      </c>
      <c r="E269" s="25" t="s">
        <v>76</v>
      </c>
      <c r="F269" s="25" t="s">
        <v>29</v>
      </c>
      <c r="G269" s="25" t="s">
        <v>30</v>
      </c>
      <c r="H269" s="27">
        <v>38325000</v>
      </c>
      <c r="I269" s="27">
        <v>38325000</v>
      </c>
      <c r="J269" s="25" t="s">
        <v>31</v>
      </c>
      <c r="K269" s="25" t="s">
        <v>32</v>
      </c>
      <c r="L269" s="26" t="s">
        <v>115</v>
      </c>
    </row>
    <row r="270" spans="2:12" ht="75">
      <c r="B270" s="24">
        <v>80111600</v>
      </c>
      <c r="C270" s="28" t="s">
        <v>160</v>
      </c>
      <c r="D270" s="25" t="s">
        <v>135</v>
      </c>
      <c r="E270" s="25" t="s">
        <v>76</v>
      </c>
      <c r="F270" s="25" t="s">
        <v>29</v>
      </c>
      <c r="G270" s="25" t="s">
        <v>30</v>
      </c>
      <c r="H270" s="27">
        <v>321300</v>
      </c>
      <c r="I270" s="27">
        <v>321300</v>
      </c>
      <c r="J270" s="25" t="s">
        <v>31</v>
      </c>
      <c r="K270" s="25" t="s">
        <v>32</v>
      </c>
      <c r="L270" s="26" t="s">
        <v>115</v>
      </c>
    </row>
    <row r="271" spans="2:12" ht="75">
      <c r="B271" s="24">
        <v>80111600</v>
      </c>
      <c r="C271" s="28" t="s">
        <v>160</v>
      </c>
      <c r="D271" s="25" t="s">
        <v>135</v>
      </c>
      <c r="E271" s="25" t="s">
        <v>76</v>
      </c>
      <c r="F271" s="25" t="s">
        <v>29</v>
      </c>
      <c r="G271" s="25" t="s">
        <v>30</v>
      </c>
      <c r="H271" s="27">
        <v>38325000</v>
      </c>
      <c r="I271" s="27">
        <v>38325000</v>
      </c>
      <c r="J271" s="25" t="s">
        <v>31</v>
      </c>
      <c r="K271" s="25" t="s">
        <v>32</v>
      </c>
      <c r="L271" s="26" t="s">
        <v>115</v>
      </c>
    </row>
    <row r="272" spans="2:12" ht="75">
      <c r="B272" s="24">
        <v>80111600</v>
      </c>
      <c r="C272" s="28" t="s">
        <v>160</v>
      </c>
      <c r="D272" s="25" t="s">
        <v>135</v>
      </c>
      <c r="E272" s="25" t="s">
        <v>76</v>
      </c>
      <c r="F272" s="25" t="s">
        <v>29</v>
      </c>
      <c r="G272" s="25" t="s">
        <v>30</v>
      </c>
      <c r="H272" s="27">
        <v>321300</v>
      </c>
      <c r="I272" s="27">
        <v>321300</v>
      </c>
      <c r="J272" s="25" t="s">
        <v>31</v>
      </c>
      <c r="K272" s="25" t="s">
        <v>32</v>
      </c>
      <c r="L272" s="26" t="s">
        <v>115</v>
      </c>
    </row>
    <row r="273" spans="2:12" ht="75">
      <c r="B273" s="24">
        <v>80111600</v>
      </c>
      <c r="C273" s="28" t="s">
        <v>160</v>
      </c>
      <c r="D273" s="25" t="s">
        <v>135</v>
      </c>
      <c r="E273" s="25" t="s">
        <v>76</v>
      </c>
      <c r="F273" s="25" t="s">
        <v>29</v>
      </c>
      <c r="G273" s="25" t="s">
        <v>30</v>
      </c>
      <c r="H273" s="27">
        <v>38325000</v>
      </c>
      <c r="I273" s="27">
        <v>38325000</v>
      </c>
      <c r="J273" s="25" t="s">
        <v>31</v>
      </c>
      <c r="K273" s="25" t="s">
        <v>32</v>
      </c>
      <c r="L273" s="26" t="s">
        <v>115</v>
      </c>
    </row>
    <row r="274" spans="2:12" ht="75">
      <c r="B274" s="24">
        <v>80111600</v>
      </c>
      <c r="C274" s="28" t="s">
        <v>160</v>
      </c>
      <c r="D274" s="25" t="s">
        <v>135</v>
      </c>
      <c r="E274" s="25" t="s">
        <v>76</v>
      </c>
      <c r="F274" s="25" t="s">
        <v>29</v>
      </c>
      <c r="G274" s="25" t="s">
        <v>30</v>
      </c>
      <c r="H274" s="27">
        <v>321300</v>
      </c>
      <c r="I274" s="27">
        <v>321300</v>
      </c>
      <c r="J274" s="25" t="s">
        <v>31</v>
      </c>
      <c r="K274" s="25" t="s">
        <v>32</v>
      </c>
      <c r="L274" s="26" t="s">
        <v>115</v>
      </c>
    </row>
    <row r="275" spans="2:12" ht="75">
      <c r="B275" s="24">
        <v>80111600</v>
      </c>
      <c r="C275" s="28" t="s">
        <v>160</v>
      </c>
      <c r="D275" s="25" t="s">
        <v>135</v>
      </c>
      <c r="E275" s="25" t="s">
        <v>76</v>
      </c>
      <c r="F275" s="25" t="s">
        <v>29</v>
      </c>
      <c r="G275" s="25" t="s">
        <v>30</v>
      </c>
      <c r="H275" s="27">
        <v>38325000</v>
      </c>
      <c r="I275" s="27">
        <v>38325000</v>
      </c>
      <c r="J275" s="25" t="s">
        <v>31</v>
      </c>
      <c r="K275" s="25" t="s">
        <v>32</v>
      </c>
      <c r="L275" s="26" t="s">
        <v>115</v>
      </c>
    </row>
    <row r="276" spans="2:12" ht="75">
      <c r="B276" s="24">
        <v>80111600</v>
      </c>
      <c r="C276" s="28" t="s">
        <v>160</v>
      </c>
      <c r="D276" s="25" t="s">
        <v>135</v>
      </c>
      <c r="E276" s="25" t="s">
        <v>76</v>
      </c>
      <c r="F276" s="25" t="s">
        <v>29</v>
      </c>
      <c r="G276" s="25" t="s">
        <v>30</v>
      </c>
      <c r="H276" s="27">
        <v>321300</v>
      </c>
      <c r="I276" s="27">
        <v>321300</v>
      </c>
      <c r="J276" s="25" t="s">
        <v>31</v>
      </c>
      <c r="K276" s="25" t="s">
        <v>32</v>
      </c>
      <c r="L276" s="26" t="s">
        <v>115</v>
      </c>
    </row>
    <row r="277" spans="2:12" ht="75">
      <c r="B277" s="24">
        <v>80111600</v>
      </c>
      <c r="C277" s="28" t="s">
        <v>160</v>
      </c>
      <c r="D277" s="25" t="s">
        <v>135</v>
      </c>
      <c r="E277" s="25" t="s">
        <v>76</v>
      </c>
      <c r="F277" s="25" t="s">
        <v>29</v>
      </c>
      <c r="G277" s="25" t="s">
        <v>30</v>
      </c>
      <c r="H277" s="27">
        <v>38325000</v>
      </c>
      <c r="I277" s="27">
        <v>38325000</v>
      </c>
      <c r="J277" s="25" t="s">
        <v>31</v>
      </c>
      <c r="K277" s="25" t="s">
        <v>32</v>
      </c>
      <c r="L277" s="26" t="s">
        <v>115</v>
      </c>
    </row>
    <row r="278" spans="2:12" ht="75">
      <c r="B278" s="24">
        <v>80111600</v>
      </c>
      <c r="C278" s="28" t="s">
        <v>160</v>
      </c>
      <c r="D278" s="25" t="s">
        <v>135</v>
      </c>
      <c r="E278" s="25" t="s">
        <v>76</v>
      </c>
      <c r="F278" s="25" t="s">
        <v>29</v>
      </c>
      <c r="G278" s="25" t="s">
        <v>30</v>
      </c>
      <c r="H278" s="27">
        <v>321300</v>
      </c>
      <c r="I278" s="27">
        <v>321300</v>
      </c>
      <c r="J278" s="25" t="s">
        <v>31</v>
      </c>
      <c r="K278" s="25" t="s">
        <v>32</v>
      </c>
      <c r="L278" s="26" t="s">
        <v>115</v>
      </c>
    </row>
    <row r="279" spans="2:12" ht="75">
      <c r="B279" s="24">
        <v>80111600</v>
      </c>
      <c r="C279" s="28" t="s">
        <v>160</v>
      </c>
      <c r="D279" s="25" t="s">
        <v>135</v>
      </c>
      <c r="E279" s="25" t="s">
        <v>76</v>
      </c>
      <c r="F279" s="25" t="s">
        <v>29</v>
      </c>
      <c r="G279" s="25" t="s">
        <v>30</v>
      </c>
      <c r="H279" s="27">
        <v>38325000</v>
      </c>
      <c r="I279" s="27">
        <v>38325000</v>
      </c>
      <c r="J279" s="25" t="s">
        <v>31</v>
      </c>
      <c r="K279" s="25" t="s">
        <v>32</v>
      </c>
      <c r="L279" s="26" t="s">
        <v>115</v>
      </c>
    </row>
    <row r="280" spans="2:12" ht="75">
      <c r="B280" s="24">
        <v>80111600</v>
      </c>
      <c r="C280" s="28" t="s">
        <v>160</v>
      </c>
      <c r="D280" s="25" t="s">
        <v>135</v>
      </c>
      <c r="E280" s="25" t="s">
        <v>76</v>
      </c>
      <c r="F280" s="25" t="s">
        <v>29</v>
      </c>
      <c r="G280" s="25" t="s">
        <v>30</v>
      </c>
      <c r="H280" s="27">
        <v>321300</v>
      </c>
      <c r="I280" s="27">
        <v>321300</v>
      </c>
      <c r="J280" s="25" t="s">
        <v>31</v>
      </c>
      <c r="K280" s="25" t="s">
        <v>32</v>
      </c>
      <c r="L280" s="26" t="s">
        <v>115</v>
      </c>
    </row>
    <row r="281" spans="2:12" ht="75">
      <c r="B281" s="24">
        <v>80111600</v>
      </c>
      <c r="C281" s="28" t="s">
        <v>160</v>
      </c>
      <c r="D281" s="25" t="s">
        <v>44</v>
      </c>
      <c r="E281" s="25" t="s">
        <v>76</v>
      </c>
      <c r="F281" s="25" t="s">
        <v>29</v>
      </c>
      <c r="G281" s="25" t="s">
        <v>30</v>
      </c>
      <c r="H281" s="27">
        <v>38325000</v>
      </c>
      <c r="I281" s="27">
        <v>38325000</v>
      </c>
      <c r="J281" s="25" t="s">
        <v>31</v>
      </c>
      <c r="K281" s="25" t="s">
        <v>32</v>
      </c>
      <c r="L281" s="26" t="s">
        <v>115</v>
      </c>
    </row>
    <row r="282" spans="2:12" ht="75">
      <c r="B282" s="24">
        <v>80111600</v>
      </c>
      <c r="C282" s="28" t="s">
        <v>160</v>
      </c>
      <c r="D282" s="25" t="s">
        <v>135</v>
      </c>
      <c r="E282" s="25" t="s">
        <v>76</v>
      </c>
      <c r="F282" s="25" t="s">
        <v>29</v>
      </c>
      <c r="G282" s="25" t="s">
        <v>30</v>
      </c>
      <c r="H282" s="27">
        <v>321300</v>
      </c>
      <c r="I282" s="27">
        <v>321300</v>
      </c>
      <c r="J282" s="25" t="s">
        <v>31</v>
      </c>
      <c r="K282" s="25" t="s">
        <v>32</v>
      </c>
      <c r="L282" s="26" t="s">
        <v>115</v>
      </c>
    </row>
    <row r="283" spans="2:12" ht="75">
      <c r="B283" s="24">
        <v>80111600</v>
      </c>
      <c r="C283" s="28" t="s">
        <v>160</v>
      </c>
      <c r="D283" s="25" t="s">
        <v>135</v>
      </c>
      <c r="E283" s="25" t="s">
        <v>76</v>
      </c>
      <c r="F283" s="25" t="s">
        <v>29</v>
      </c>
      <c r="G283" s="25" t="s">
        <v>30</v>
      </c>
      <c r="H283" s="27">
        <v>29444800</v>
      </c>
      <c r="I283" s="27">
        <v>29444800</v>
      </c>
      <c r="J283" s="25" t="s">
        <v>31</v>
      </c>
      <c r="K283" s="25" t="s">
        <v>32</v>
      </c>
      <c r="L283" s="26" t="s">
        <v>115</v>
      </c>
    </row>
    <row r="284" spans="2:12" ht="75">
      <c r="B284" s="24">
        <v>80111600</v>
      </c>
      <c r="C284" s="28" t="s">
        <v>161</v>
      </c>
      <c r="D284" s="25" t="s">
        <v>135</v>
      </c>
      <c r="E284" s="25" t="s">
        <v>76</v>
      </c>
      <c r="F284" s="25" t="s">
        <v>29</v>
      </c>
      <c r="G284" s="25" t="s">
        <v>30</v>
      </c>
      <c r="H284" s="27">
        <v>38646300</v>
      </c>
      <c r="I284" s="27">
        <v>38646300</v>
      </c>
      <c r="J284" s="25" t="s">
        <v>31</v>
      </c>
      <c r="K284" s="25" t="s">
        <v>32</v>
      </c>
      <c r="L284" s="26" t="s">
        <v>115</v>
      </c>
    </row>
    <row r="285" spans="2:12" ht="60">
      <c r="B285" s="24">
        <v>80111600</v>
      </c>
      <c r="C285" s="28" t="s">
        <v>162</v>
      </c>
      <c r="D285" s="25" t="s">
        <v>135</v>
      </c>
      <c r="E285" s="25" t="s">
        <v>76</v>
      </c>
      <c r="F285" s="25" t="s">
        <v>29</v>
      </c>
      <c r="G285" s="25" t="s">
        <v>30</v>
      </c>
      <c r="H285" s="27">
        <v>42000000</v>
      </c>
      <c r="I285" s="27">
        <v>42000000</v>
      </c>
      <c r="J285" s="25" t="s">
        <v>31</v>
      </c>
      <c r="K285" s="25" t="s">
        <v>32</v>
      </c>
      <c r="L285" s="26" t="s">
        <v>115</v>
      </c>
    </row>
    <row r="286" spans="2:12" ht="75">
      <c r="B286" s="24">
        <v>80111600</v>
      </c>
      <c r="C286" s="28" t="s">
        <v>163</v>
      </c>
      <c r="D286" s="25" t="s">
        <v>135</v>
      </c>
      <c r="E286" s="25" t="s">
        <v>76</v>
      </c>
      <c r="F286" s="25" t="s">
        <v>29</v>
      </c>
      <c r="G286" s="25" t="s">
        <v>30</v>
      </c>
      <c r="H286" s="27">
        <v>46200000</v>
      </c>
      <c r="I286" s="27">
        <v>46200000</v>
      </c>
      <c r="J286" s="25" t="s">
        <v>31</v>
      </c>
      <c r="K286" s="25" t="s">
        <v>32</v>
      </c>
      <c r="L286" s="26" t="s">
        <v>115</v>
      </c>
    </row>
    <row r="287" spans="2:12" ht="75">
      <c r="B287" s="24">
        <v>80111600</v>
      </c>
      <c r="C287" s="28" t="s">
        <v>163</v>
      </c>
      <c r="D287" s="25" t="s">
        <v>135</v>
      </c>
      <c r="E287" s="25" t="s">
        <v>76</v>
      </c>
      <c r="F287" s="25" t="s">
        <v>29</v>
      </c>
      <c r="G287" s="25" t="s">
        <v>30</v>
      </c>
      <c r="H287" s="27">
        <v>70400</v>
      </c>
      <c r="I287" s="27">
        <v>70400</v>
      </c>
      <c r="J287" s="25" t="s">
        <v>31</v>
      </c>
      <c r="K287" s="25" t="s">
        <v>32</v>
      </c>
      <c r="L287" s="26" t="s">
        <v>115</v>
      </c>
    </row>
    <row r="288" spans="2:12" ht="75">
      <c r="B288" s="24">
        <v>94131500</v>
      </c>
      <c r="C288" s="28" t="s">
        <v>164</v>
      </c>
      <c r="D288" s="25" t="s">
        <v>135</v>
      </c>
      <c r="E288" s="25" t="s">
        <v>80</v>
      </c>
      <c r="F288" s="25" t="s">
        <v>29</v>
      </c>
      <c r="G288" s="25" t="s">
        <v>30</v>
      </c>
      <c r="H288" s="27">
        <f>418000000-218000000-11954320-78622510-28864680-40000000-682770-24191366+47729600</f>
        <v>63413954</v>
      </c>
      <c r="I288" s="27">
        <f>418000000-218000000-11954320-78622510-28864680-40000000-682770-24191366+47729600</f>
        <v>63413954</v>
      </c>
      <c r="J288" s="25" t="s">
        <v>31</v>
      </c>
      <c r="K288" s="25" t="s">
        <v>32</v>
      </c>
      <c r="L288" s="26" t="s">
        <v>115</v>
      </c>
    </row>
    <row r="289" spans="2:12" ht="75">
      <c r="B289" s="24">
        <v>94131500</v>
      </c>
      <c r="C289" s="28" t="s">
        <v>164</v>
      </c>
      <c r="D289" s="25" t="s">
        <v>135</v>
      </c>
      <c r="E289" s="25" t="s">
        <v>80</v>
      </c>
      <c r="F289" s="25" t="s">
        <v>29</v>
      </c>
      <c r="G289" s="25" t="s">
        <v>30</v>
      </c>
      <c r="H289" s="27">
        <f>24191366+5107490+107287190</f>
        <v>136586046</v>
      </c>
      <c r="I289" s="27">
        <f>24191366+5107490+107287190</f>
        <v>136586046</v>
      </c>
      <c r="J289" s="25" t="s">
        <v>31</v>
      </c>
      <c r="K289" s="25" t="s">
        <v>32</v>
      </c>
      <c r="L289" s="26" t="s">
        <v>115</v>
      </c>
    </row>
    <row r="290" spans="2:12" ht="30">
      <c r="B290" s="24">
        <v>80111600</v>
      </c>
      <c r="C290" s="28" t="s">
        <v>165</v>
      </c>
      <c r="D290" s="25" t="s">
        <v>135</v>
      </c>
      <c r="E290" s="25" t="s">
        <v>80</v>
      </c>
      <c r="F290" s="25" t="s">
        <v>29</v>
      </c>
      <c r="G290" s="25" t="s">
        <v>30</v>
      </c>
      <c r="H290" s="27">
        <v>40000000</v>
      </c>
      <c r="I290" s="27">
        <v>40000000</v>
      </c>
      <c r="J290" s="25" t="s">
        <v>31</v>
      </c>
      <c r="K290" s="25" t="s">
        <v>32</v>
      </c>
      <c r="L290" s="26" t="s">
        <v>115</v>
      </c>
    </row>
    <row r="291" spans="2:12" ht="90">
      <c r="B291" s="24" t="s">
        <v>81</v>
      </c>
      <c r="C291" s="28" t="s">
        <v>65</v>
      </c>
      <c r="D291" s="25" t="s">
        <v>135</v>
      </c>
      <c r="E291" s="25" t="s">
        <v>58</v>
      </c>
      <c r="F291" s="25" t="s">
        <v>64</v>
      </c>
      <c r="G291" s="25" t="s">
        <v>30</v>
      </c>
      <c r="H291" s="27">
        <f>1800000+3000000+200000</f>
        <v>5000000</v>
      </c>
      <c r="I291" s="27">
        <f>1800000+3000000+200000</f>
        <v>5000000</v>
      </c>
      <c r="J291" s="25" t="s">
        <v>31</v>
      </c>
      <c r="K291" s="25" t="s">
        <v>32</v>
      </c>
      <c r="L291" s="26" t="s">
        <v>115</v>
      </c>
    </row>
    <row r="292" spans="2:12" ht="30">
      <c r="B292" s="24">
        <v>80111600</v>
      </c>
      <c r="C292" s="28" t="s">
        <v>166</v>
      </c>
      <c r="D292" s="25" t="s">
        <v>135</v>
      </c>
      <c r="E292" s="25" t="s">
        <v>47</v>
      </c>
      <c r="F292" s="25" t="s">
        <v>29</v>
      </c>
      <c r="G292" s="25" t="s">
        <v>30</v>
      </c>
      <c r="H292" s="27">
        <f>8750000+1071690+10000000</f>
        <v>19821690</v>
      </c>
      <c r="I292" s="27">
        <f>8750000+1071690+10000000</f>
        <v>19821690</v>
      </c>
      <c r="J292" s="25" t="s">
        <v>31</v>
      </c>
      <c r="K292" s="25" t="s">
        <v>32</v>
      </c>
      <c r="L292" s="26" t="s">
        <v>115</v>
      </c>
    </row>
    <row r="293" spans="2:12" ht="30">
      <c r="B293" s="24">
        <v>80111600</v>
      </c>
      <c r="C293" s="28" t="s">
        <v>166</v>
      </c>
      <c r="D293" s="25" t="s">
        <v>135</v>
      </c>
      <c r="E293" s="25" t="s">
        <v>47</v>
      </c>
      <c r="F293" s="25" t="s">
        <v>29</v>
      </c>
      <c r="G293" s="25" t="s">
        <v>30</v>
      </c>
      <c r="H293" s="27">
        <f>5000000-107490-575280-388920</f>
        <v>3928310</v>
      </c>
      <c r="I293" s="27">
        <f>5000000-107490-575280-388920</f>
        <v>3928310</v>
      </c>
      <c r="J293" s="25" t="s">
        <v>31</v>
      </c>
      <c r="K293" s="25" t="s">
        <v>32</v>
      </c>
      <c r="L293" s="26" t="s">
        <v>115</v>
      </c>
    </row>
    <row r="294" spans="2:12" ht="75">
      <c r="B294" s="24" t="s">
        <v>91</v>
      </c>
      <c r="C294" s="28" t="s">
        <v>167</v>
      </c>
      <c r="D294" s="25" t="s">
        <v>44</v>
      </c>
      <c r="E294" s="25" t="s">
        <v>42</v>
      </c>
      <c r="F294" s="25" t="s">
        <v>53</v>
      </c>
      <c r="G294" s="25" t="s">
        <v>82</v>
      </c>
      <c r="H294" s="27">
        <v>28856225</v>
      </c>
      <c r="I294" s="27">
        <v>28856225</v>
      </c>
      <c r="J294" s="25" t="s">
        <v>31</v>
      </c>
      <c r="K294" s="25" t="s">
        <v>32</v>
      </c>
      <c r="L294" s="26" t="s">
        <v>115</v>
      </c>
    </row>
    <row r="295" spans="2:12" ht="75">
      <c r="B295" s="24">
        <v>80111600</v>
      </c>
      <c r="C295" s="28" t="s">
        <v>168</v>
      </c>
      <c r="D295" s="25" t="s">
        <v>44</v>
      </c>
      <c r="E295" s="25" t="s">
        <v>58</v>
      </c>
      <c r="F295" s="25" t="s">
        <v>29</v>
      </c>
      <c r="G295" s="25" t="s">
        <v>82</v>
      </c>
      <c r="H295" s="27">
        <v>2800000</v>
      </c>
      <c r="I295" s="27">
        <v>2800000</v>
      </c>
      <c r="J295" s="25" t="s">
        <v>31</v>
      </c>
      <c r="K295" s="25" t="s">
        <v>32</v>
      </c>
      <c r="L295" s="26" t="s">
        <v>115</v>
      </c>
    </row>
    <row r="296" spans="2:12" ht="75">
      <c r="B296" s="24">
        <v>80111600</v>
      </c>
      <c r="C296" s="28" t="s">
        <v>169</v>
      </c>
      <c r="D296" s="25" t="s">
        <v>44</v>
      </c>
      <c r="E296" s="25" t="s">
        <v>58</v>
      </c>
      <c r="F296" s="25" t="s">
        <v>29</v>
      </c>
      <c r="G296" s="25" t="s">
        <v>82</v>
      </c>
      <c r="H296" s="27">
        <v>2800000</v>
      </c>
      <c r="I296" s="27">
        <v>2800000</v>
      </c>
      <c r="J296" s="25" t="s">
        <v>31</v>
      </c>
      <c r="K296" s="25" t="s">
        <v>32</v>
      </c>
      <c r="L296" s="26" t="s">
        <v>115</v>
      </c>
    </row>
    <row r="297" spans="2:12" ht="75">
      <c r="B297" s="24">
        <v>80111600</v>
      </c>
      <c r="C297" s="28" t="s">
        <v>170</v>
      </c>
      <c r="D297" s="25" t="s">
        <v>44</v>
      </c>
      <c r="E297" s="25" t="s">
        <v>58</v>
      </c>
      <c r="F297" s="25" t="s">
        <v>29</v>
      </c>
      <c r="G297" s="25" t="s">
        <v>82</v>
      </c>
      <c r="H297" s="27">
        <v>2800000</v>
      </c>
      <c r="I297" s="27">
        <v>2800000</v>
      </c>
      <c r="J297" s="25" t="s">
        <v>31</v>
      </c>
      <c r="K297" s="25" t="s">
        <v>32</v>
      </c>
      <c r="L297" s="26" t="s">
        <v>115</v>
      </c>
    </row>
    <row r="298" spans="2:12" ht="90">
      <c r="B298" s="24">
        <v>30161700</v>
      </c>
      <c r="C298" s="28" t="s">
        <v>171</v>
      </c>
      <c r="D298" s="25" t="s">
        <v>135</v>
      </c>
      <c r="E298" s="25" t="s">
        <v>42</v>
      </c>
      <c r="F298" s="25" t="s">
        <v>53</v>
      </c>
      <c r="G298" s="25" t="s">
        <v>82</v>
      </c>
      <c r="H298" s="27">
        <v>12455500</v>
      </c>
      <c r="I298" s="27">
        <v>12455500</v>
      </c>
      <c r="J298" s="25" t="s">
        <v>31</v>
      </c>
      <c r="K298" s="25" t="s">
        <v>32</v>
      </c>
      <c r="L298" s="26" t="s">
        <v>115</v>
      </c>
    </row>
    <row r="299" spans="2:12" ht="150">
      <c r="B299" s="24" t="s">
        <v>90</v>
      </c>
      <c r="C299" s="28" t="s">
        <v>172</v>
      </c>
      <c r="D299" s="25" t="s">
        <v>135</v>
      </c>
      <c r="E299" s="25" t="s">
        <v>62</v>
      </c>
      <c r="F299" s="25" t="s">
        <v>48</v>
      </c>
      <c r="G299" s="25" t="s">
        <v>82</v>
      </c>
      <c r="H299" s="27">
        <v>3058146</v>
      </c>
      <c r="I299" s="27">
        <v>3058146</v>
      </c>
      <c r="J299" s="25" t="s">
        <v>31</v>
      </c>
      <c r="K299" s="25" t="s">
        <v>32</v>
      </c>
      <c r="L299" s="26" t="s">
        <v>115</v>
      </c>
    </row>
    <row r="300" spans="2:12" ht="30">
      <c r="B300" s="24">
        <v>80111600</v>
      </c>
      <c r="C300" s="28" t="s">
        <v>166</v>
      </c>
      <c r="D300" s="25" t="s">
        <v>135</v>
      </c>
      <c r="E300" s="25" t="s">
        <v>47</v>
      </c>
      <c r="F300" s="25" t="s">
        <v>29</v>
      </c>
      <c r="G300" s="25" t="s">
        <v>82</v>
      </c>
      <c r="H300" s="27">
        <v>30000000</v>
      </c>
      <c r="I300" s="27">
        <v>30000000</v>
      </c>
      <c r="J300" s="25" t="s">
        <v>31</v>
      </c>
      <c r="K300" s="25" t="s">
        <v>32</v>
      </c>
      <c r="L300" s="26" t="s">
        <v>115</v>
      </c>
    </row>
    <row r="301" spans="2:12" ht="75">
      <c r="B301" s="24">
        <v>80111600</v>
      </c>
      <c r="C301" s="28" t="s">
        <v>173</v>
      </c>
      <c r="D301" s="25" t="s">
        <v>44</v>
      </c>
      <c r="E301" s="25" t="s">
        <v>47</v>
      </c>
      <c r="F301" s="25" t="s">
        <v>29</v>
      </c>
      <c r="G301" s="25" t="s">
        <v>82</v>
      </c>
      <c r="H301" s="27">
        <v>2800000</v>
      </c>
      <c r="I301" s="27">
        <v>2800000</v>
      </c>
      <c r="J301" s="25" t="s">
        <v>31</v>
      </c>
      <c r="K301" s="25" t="s">
        <v>32</v>
      </c>
      <c r="L301" s="26" t="s">
        <v>115</v>
      </c>
    </row>
    <row r="302" spans="2:12" ht="45">
      <c r="B302" s="24">
        <v>80111600</v>
      </c>
      <c r="C302" s="28" t="s">
        <v>174</v>
      </c>
      <c r="D302" s="25" t="s">
        <v>135</v>
      </c>
      <c r="E302" s="25" t="s">
        <v>47</v>
      </c>
      <c r="F302" s="25" t="s">
        <v>29</v>
      </c>
      <c r="G302" s="25" t="s">
        <v>82</v>
      </c>
      <c r="H302" s="27">
        <v>12000000</v>
      </c>
      <c r="I302" s="27">
        <v>12000000</v>
      </c>
      <c r="J302" s="25" t="s">
        <v>31</v>
      </c>
      <c r="K302" s="25" t="s">
        <v>32</v>
      </c>
      <c r="L302" s="26" t="s">
        <v>115</v>
      </c>
    </row>
    <row r="303" spans="2:12" ht="45">
      <c r="B303" s="24">
        <v>80111600</v>
      </c>
      <c r="C303" s="28" t="s">
        <v>175</v>
      </c>
      <c r="D303" s="25" t="s">
        <v>135</v>
      </c>
      <c r="E303" s="25" t="s">
        <v>80</v>
      </c>
      <c r="F303" s="25" t="s">
        <v>29</v>
      </c>
      <c r="G303" s="25" t="s">
        <v>82</v>
      </c>
      <c r="H303" s="27">
        <v>18000000</v>
      </c>
      <c r="I303" s="27">
        <v>18000000</v>
      </c>
      <c r="J303" s="25" t="s">
        <v>31</v>
      </c>
      <c r="K303" s="25" t="s">
        <v>32</v>
      </c>
      <c r="L303" s="26" t="s">
        <v>115</v>
      </c>
    </row>
    <row r="304" spans="2:12" ht="45">
      <c r="B304" s="24">
        <v>80111600</v>
      </c>
      <c r="C304" s="28" t="s">
        <v>176</v>
      </c>
      <c r="D304" s="25" t="s">
        <v>135</v>
      </c>
      <c r="E304" s="25" t="s">
        <v>80</v>
      </c>
      <c r="F304" s="25" t="s">
        <v>29</v>
      </c>
      <c r="G304" s="25" t="s">
        <v>82</v>
      </c>
      <c r="H304" s="27">
        <v>18000000</v>
      </c>
      <c r="I304" s="27">
        <v>18000000</v>
      </c>
      <c r="J304" s="25" t="s">
        <v>31</v>
      </c>
      <c r="K304" s="25" t="s">
        <v>32</v>
      </c>
      <c r="L304" s="26" t="s">
        <v>115</v>
      </c>
    </row>
    <row r="305" spans="2:12" ht="45">
      <c r="B305" s="24">
        <v>80111600</v>
      </c>
      <c r="C305" s="28" t="s">
        <v>177</v>
      </c>
      <c r="D305" s="25" t="s">
        <v>135</v>
      </c>
      <c r="E305" s="25" t="s">
        <v>80</v>
      </c>
      <c r="F305" s="25" t="s">
        <v>29</v>
      </c>
      <c r="G305" s="25" t="s">
        <v>82</v>
      </c>
      <c r="H305" s="27">
        <v>12000000</v>
      </c>
      <c r="I305" s="27">
        <v>12000000</v>
      </c>
      <c r="J305" s="25" t="s">
        <v>31</v>
      </c>
      <c r="K305" s="25" t="s">
        <v>32</v>
      </c>
      <c r="L305" s="26" t="s">
        <v>115</v>
      </c>
    </row>
    <row r="306" spans="2:12" ht="45">
      <c r="B306" s="24">
        <v>80111600</v>
      </c>
      <c r="C306" s="28" t="s">
        <v>178</v>
      </c>
      <c r="D306" s="25" t="s">
        <v>135</v>
      </c>
      <c r="E306" s="25" t="s">
        <v>47</v>
      </c>
      <c r="F306" s="25" t="s">
        <v>29</v>
      </c>
      <c r="G306" s="25" t="s">
        <v>82</v>
      </c>
      <c r="H306" s="27">
        <v>12000000</v>
      </c>
      <c r="I306" s="27">
        <v>12000000</v>
      </c>
      <c r="J306" s="25" t="s">
        <v>31</v>
      </c>
      <c r="K306" s="25" t="s">
        <v>32</v>
      </c>
      <c r="L306" s="26" t="s">
        <v>115</v>
      </c>
    </row>
    <row r="307" spans="2:12" ht="45">
      <c r="B307" s="24">
        <v>80111600</v>
      </c>
      <c r="C307" s="28" t="s">
        <v>179</v>
      </c>
      <c r="D307" s="25" t="s">
        <v>135</v>
      </c>
      <c r="E307" s="25" t="s">
        <v>80</v>
      </c>
      <c r="F307" s="25" t="s">
        <v>29</v>
      </c>
      <c r="G307" s="25" t="s">
        <v>82</v>
      </c>
      <c r="H307" s="27">
        <v>12000000</v>
      </c>
      <c r="I307" s="27">
        <v>12000000</v>
      </c>
      <c r="J307" s="25" t="s">
        <v>31</v>
      </c>
      <c r="K307" s="25" t="s">
        <v>32</v>
      </c>
      <c r="L307" s="26" t="s">
        <v>115</v>
      </c>
    </row>
    <row r="308" spans="2:12" ht="75">
      <c r="B308" s="24">
        <v>80111600</v>
      </c>
      <c r="C308" s="28" t="s">
        <v>180</v>
      </c>
      <c r="D308" s="25" t="s">
        <v>135</v>
      </c>
      <c r="E308" s="25" t="s">
        <v>62</v>
      </c>
      <c r="F308" s="25" t="s">
        <v>29</v>
      </c>
      <c r="G308" s="25" t="s">
        <v>82</v>
      </c>
      <c r="H308" s="27">
        <v>4315584</v>
      </c>
      <c r="I308" s="27">
        <v>4315584</v>
      </c>
      <c r="J308" s="25" t="s">
        <v>31</v>
      </c>
      <c r="K308" s="25" t="s">
        <v>32</v>
      </c>
      <c r="L308" s="26" t="s">
        <v>115</v>
      </c>
    </row>
    <row r="309" spans="2:12" ht="60">
      <c r="B309" s="24">
        <v>80111600</v>
      </c>
      <c r="C309" s="28" t="s">
        <v>150</v>
      </c>
      <c r="D309" s="25" t="s">
        <v>44</v>
      </c>
      <c r="E309" s="25" t="s">
        <v>42</v>
      </c>
      <c r="F309" s="25" t="s">
        <v>29</v>
      </c>
      <c r="G309" s="25" t="s">
        <v>82</v>
      </c>
      <c r="H309" s="27">
        <f>4315584-2800000</f>
        <v>1515584</v>
      </c>
      <c r="I309" s="27">
        <f>4315584-2800000</f>
        <v>1515584</v>
      </c>
      <c r="J309" s="25" t="s">
        <v>31</v>
      </c>
      <c r="K309" s="25" t="s">
        <v>32</v>
      </c>
      <c r="L309" s="26" t="s">
        <v>115</v>
      </c>
    </row>
    <row r="310" spans="2:12" ht="75">
      <c r="B310" s="24">
        <v>80111600</v>
      </c>
      <c r="C310" s="28" t="s">
        <v>181</v>
      </c>
      <c r="D310" s="25" t="s">
        <v>135</v>
      </c>
      <c r="E310" s="25" t="s">
        <v>80</v>
      </c>
      <c r="F310" s="25" t="s">
        <v>29</v>
      </c>
      <c r="G310" s="25" t="s">
        <v>82</v>
      </c>
      <c r="H310" s="27">
        <v>2800000</v>
      </c>
      <c r="I310" s="27">
        <v>2800000</v>
      </c>
      <c r="J310" s="25" t="s">
        <v>31</v>
      </c>
      <c r="K310" s="25" t="s">
        <v>32</v>
      </c>
      <c r="L310" s="26" t="s">
        <v>115</v>
      </c>
    </row>
    <row r="311" spans="2:12" ht="30">
      <c r="B311" s="24">
        <v>80111600</v>
      </c>
      <c r="C311" s="28" t="s">
        <v>166</v>
      </c>
      <c r="D311" s="25" t="s">
        <v>135</v>
      </c>
      <c r="E311" s="25" t="s">
        <v>47</v>
      </c>
      <c r="F311" s="25" t="s">
        <v>29</v>
      </c>
      <c r="G311" s="25" t="s">
        <v>82</v>
      </c>
      <c r="H311" s="27">
        <v>250000</v>
      </c>
      <c r="I311" s="27">
        <v>250000</v>
      </c>
      <c r="J311" s="25" t="s">
        <v>31</v>
      </c>
      <c r="K311" s="25" t="s">
        <v>32</v>
      </c>
      <c r="L311" s="26" t="s">
        <v>115</v>
      </c>
    </row>
    <row r="312" spans="2:12" ht="60">
      <c r="B312" s="24">
        <v>93141701</v>
      </c>
      <c r="C312" s="28" t="s">
        <v>182</v>
      </c>
      <c r="D312" s="25" t="s">
        <v>135</v>
      </c>
      <c r="E312" s="25" t="s">
        <v>37</v>
      </c>
      <c r="F312" s="25" t="s">
        <v>64</v>
      </c>
      <c r="G312" s="25" t="s">
        <v>30</v>
      </c>
      <c r="H312" s="27">
        <v>5000000</v>
      </c>
      <c r="I312" s="27">
        <v>5000000</v>
      </c>
      <c r="J312" s="25" t="s">
        <v>31</v>
      </c>
      <c r="K312" s="25" t="s">
        <v>32</v>
      </c>
      <c r="L312" s="26" t="s">
        <v>115</v>
      </c>
    </row>
    <row r="313" spans="2:12" ht="60">
      <c r="B313" s="24" t="s">
        <v>83</v>
      </c>
      <c r="C313" s="28" t="s">
        <v>183</v>
      </c>
      <c r="D313" s="25" t="s">
        <v>135</v>
      </c>
      <c r="E313" s="25" t="s">
        <v>37</v>
      </c>
      <c r="F313" s="25" t="s">
        <v>84</v>
      </c>
      <c r="G313" s="25" t="s">
        <v>30</v>
      </c>
      <c r="H313" s="27">
        <v>5000000</v>
      </c>
      <c r="I313" s="27">
        <v>5000000</v>
      </c>
      <c r="J313" s="25" t="s">
        <v>31</v>
      </c>
      <c r="K313" s="25" t="s">
        <v>32</v>
      </c>
      <c r="L313" s="26" t="s">
        <v>115</v>
      </c>
    </row>
    <row r="314" spans="2:12" ht="90">
      <c r="B314" s="24">
        <v>94131500</v>
      </c>
      <c r="C314" s="28" t="s">
        <v>149</v>
      </c>
      <c r="D314" s="25" t="s">
        <v>44</v>
      </c>
      <c r="E314" s="25" t="s">
        <v>80</v>
      </c>
      <c r="F314" s="25" t="s">
        <v>29</v>
      </c>
      <c r="G314" s="25" t="s">
        <v>30</v>
      </c>
      <c r="H314" s="27">
        <v>5000000</v>
      </c>
      <c r="I314" s="27">
        <v>5000000</v>
      </c>
      <c r="J314" s="25" t="s">
        <v>31</v>
      </c>
      <c r="K314" s="25" t="s">
        <v>32</v>
      </c>
      <c r="L314" s="26" t="s">
        <v>115</v>
      </c>
    </row>
    <row r="315" spans="2:12" ht="75">
      <c r="B315" s="24" t="s">
        <v>85</v>
      </c>
      <c r="C315" s="28" t="s">
        <v>184</v>
      </c>
      <c r="D315" s="25" t="s">
        <v>135</v>
      </c>
      <c r="E315" s="25" t="s">
        <v>37</v>
      </c>
      <c r="F315" s="25" t="s">
        <v>48</v>
      </c>
      <c r="G315" s="25" t="s">
        <v>30</v>
      </c>
      <c r="H315" s="27">
        <v>3000000</v>
      </c>
      <c r="I315" s="27">
        <v>3000000</v>
      </c>
      <c r="J315" s="25" t="s">
        <v>31</v>
      </c>
      <c r="K315" s="25" t="s">
        <v>32</v>
      </c>
      <c r="L315" s="26" t="s">
        <v>115</v>
      </c>
    </row>
    <row r="316" spans="2:12" ht="75">
      <c r="B316" s="24" t="s">
        <v>86</v>
      </c>
      <c r="C316" s="28" t="s">
        <v>185</v>
      </c>
      <c r="D316" s="25" t="s">
        <v>135</v>
      </c>
      <c r="E316" s="25" t="s">
        <v>37</v>
      </c>
      <c r="F316" s="25" t="s">
        <v>48</v>
      </c>
      <c r="G316" s="25" t="s">
        <v>30</v>
      </c>
      <c r="H316" s="27">
        <v>5000000</v>
      </c>
      <c r="I316" s="27">
        <v>5000000</v>
      </c>
      <c r="J316" s="25" t="s">
        <v>31</v>
      </c>
      <c r="K316" s="25" t="s">
        <v>32</v>
      </c>
      <c r="L316" s="26" t="s">
        <v>115</v>
      </c>
    </row>
    <row r="317" spans="2:12" ht="45">
      <c r="B317" s="24" t="s">
        <v>87</v>
      </c>
      <c r="C317" s="28" t="s">
        <v>186</v>
      </c>
      <c r="D317" s="25" t="s">
        <v>44</v>
      </c>
      <c r="E317" s="25" t="s">
        <v>37</v>
      </c>
      <c r="F317" s="25" t="s">
        <v>48</v>
      </c>
      <c r="G317" s="25" t="s">
        <v>30</v>
      </c>
      <c r="H317" s="27">
        <v>100000000</v>
      </c>
      <c r="I317" s="27">
        <v>100000000</v>
      </c>
      <c r="J317" s="25" t="s">
        <v>31</v>
      </c>
      <c r="K317" s="25" t="s">
        <v>32</v>
      </c>
      <c r="L317" s="26" t="s">
        <v>115</v>
      </c>
    </row>
    <row r="318" spans="2:12" ht="90">
      <c r="B318" s="24" t="s">
        <v>88</v>
      </c>
      <c r="C318" s="28" t="s">
        <v>187</v>
      </c>
      <c r="D318" s="25" t="s">
        <v>44</v>
      </c>
      <c r="E318" s="25" t="s">
        <v>37</v>
      </c>
      <c r="F318" s="25" t="s">
        <v>64</v>
      </c>
      <c r="G318" s="25" t="s">
        <v>30</v>
      </c>
      <c r="H318" s="27">
        <v>20000000</v>
      </c>
      <c r="I318" s="27">
        <v>20000000</v>
      </c>
      <c r="J318" s="25" t="s">
        <v>31</v>
      </c>
      <c r="K318" s="25" t="s">
        <v>32</v>
      </c>
      <c r="L318" s="26" t="s">
        <v>115</v>
      </c>
    </row>
    <row r="319" spans="2:12" ht="75">
      <c r="B319" s="24" t="s">
        <v>128</v>
      </c>
      <c r="C319" s="28" t="s">
        <v>188</v>
      </c>
      <c r="D319" s="25" t="s">
        <v>135</v>
      </c>
      <c r="E319" s="25" t="s">
        <v>37</v>
      </c>
      <c r="F319" s="25" t="s">
        <v>53</v>
      </c>
      <c r="G319" s="25" t="s">
        <v>30</v>
      </c>
      <c r="H319" s="27">
        <v>5000000</v>
      </c>
      <c r="I319" s="27">
        <v>5000000</v>
      </c>
      <c r="J319" s="25" t="s">
        <v>31</v>
      </c>
      <c r="K319" s="25" t="s">
        <v>32</v>
      </c>
      <c r="L319" s="26" t="s">
        <v>115</v>
      </c>
    </row>
    <row r="320" spans="2:12" ht="90">
      <c r="B320" s="24" t="s">
        <v>89</v>
      </c>
      <c r="C320" s="28" t="s">
        <v>189</v>
      </c>
      <c r="D320" s="25" t="s">
        <v>135</v>
      </c>
      <c r="E320" s="25" t="s">
        <v>37</v>
      </c>
      <c r="F320" s="25" t="s">
        <v>84</v>
      </c>
      <c r="G320" s="25" t="s">
        <v>30</v>
      </c>
      <c r="H320" s="27">
        <v>1342946</v>
      </c>
      <c r="I320" s="27">
        <v>1342946</v>
      </c>
      <c r="J320" s="25" t="s">
        <v>31</v>
      </c>
      <c r="K320" s="25" t="s">
        <v>32</v>
      </c>
      <c r="L320" s="26" t="s">
        <v>115</v>
      </c>
    </row>
    <row r="321" spans="2:12" ht="90">
      <c r="B321" s="24" t="s">
        <v>128</v>
      </c>
      <c r="C321" s="28" t="s">
        <v>190</v>
      </c>
      <c r="D321" s="25" t="s">
        <v>44</v>
      </c>
      <c r="E321" s="25" t="s">
        <v>37</v>
      </c>
      <c r="F321" s="25" t="s">
        <v>53</v>
      </c>
      <c r="G321" s="25" t="s">
        <v>30</v>
      </c>
      <c r="H321" s="27">
        <f>149000000-9800000-46270400-11954320-35775280-5178780-10279366-24000000-1342946+316292</f>
        <v>4715200</v>
      </c>
      <c r="I321" s="27">
        <f>149000000-9800000-46270400-11954320-35775280-5178780-10279366-24000000-1342946+316292</f>
        <v>4715200</v>
      </c>
      <c r="J321" s="25" t="s">
        <v>31</v>
      </c>
      <c r="K321" s="25" t="s">
        <v>32</v>
      </c>
      <c r="L321" s="26" t="s">
        <v>115</v>
      </c>
    </row>
    <row r="322" spans="2:12" ht="30">
      <c r="B322" s="24">
        <v>80111600</v>
      </c>
      <c r="C322" s="28" t="s">
        <v>166</v>
      </c>
      <c r="D322" s="25" t="s">
        <v>135</v>
      </c>
      <c r="E322" s="25" t="s">
        <v>47</v>
      </c>
      <c r="F322" s="25" t="s">
        <v>29</v>
      </c>
      <c r="G322" s="25" t="s">
        <v>30</v>
      </c>
      <c r="H322" s="27">
        <v>24000000</v>
      </c>
      <c r="I322" s="27">
        <v>24000000</v>
      </c>
      <c r="J322" s="25" t="s">
        <v>31</v>
      </c>
      <c r="K322" s="25" t="s">
        <v>32</v>
      </c>
      <c r="L322" s="26" t="s">
        <v>115</v>
      </c>
    </row>
    <row r="323" spans="2:12" ht="150">
      <c r="B323" s="24" t="s">
        <v>90</v>
      </c>
      <c r="C323" s="28" t="s">
        <v>172</v>
      </c>
      <c r="D323" s="25" t="s">
        <v>135</v>
      </c>
      <c r="E323" s="25" t="s">
        <v>62</v>
      </c>
      <c r="F323" s="25" t="s">
        <v>48</v>
      </c>
      <c r="G323" s="25" t="s">
        <v>30</v>
      </c>
      <c r="H323" s="27">
        <f>10279366+5741854</f>
        <v>16021220</v>
      </c>
      <c r="I323" s="27">
        <f>10279366+5741854</f>
        <v>16021220</v>
      </c>
      <c r="J323" s="25" t="s">
        <v>31</v>
      </c>
      <c r="K323" s="25" t="s">
        <v>32</v>
      </c>
      <c r="L323" s="26" t="s">
        <v>115</v>
      </c>
    </row>
    <row r="324" spans="2:12" ht="60">
      <c r="B324" s="24">
        <v>80111600</v>
      </c>
      <c r="C324" s="28" t="s">
        <v>191</v>
      </c>
      <c r="D324" s="25" t="s">
        <v>135</v>
      </c>
      <c r="E324" s="25" t="s">
        <v>80</v>
      </c>
      <c r="F324" s="25" t="s">
        <v>53</v>
      </c>
      <c r="G324" s="25" t="s">
        <v>30</v>
      </c>
      <c r="H324" s="27">
        <v>5178780</v>
      </c>
      <c r="I324" s="27">
        <v>5178780</v>
      </c>
      <c r="J324" s="25" t="s">
        <v>31</v>
      </c>
      <c r="K324" s="25" t="s">
        <v>32</v>
      </c>
      <c r="L324" s="26" t="s">
        <v>115</v>
      </c>
    </row>
    <row r="325" spans="2:12" ht="60">
      <c r="B325" s="24">
        <v>80111600</v>
      </c>
      <c r="C325" s="28" t="s">
        <v>192</v>
      </c>
      <c r="D325" s="25" t="s">
        <v>135</v>
      </c>
      <c r="E325" s="25" t="s">
        <v>58</v>
      </c>
      <c r="F325" s="25" t="s">
        <v>29</v>
      </c>
      <c r="G325" s="25" t="s">
        <v>30</v>
      </c>
      <c r="H325" s="27">
        <v>46270400</v>
      </c>
      <c r="I325" s="27">
        <v>46270400</v>
      </c>
      <c r="J325" s="25" t="s">
        <v>31</v>
      </c>
      <c r="K325" s="25" t="s">
        <v>32</v>
      </c>
      <c r="L325" s="26" t="s">
        <v>115</v>
      </c>
    </row>
    <row r="326" spans="2:12" ht="75">
      <c r="B326" s="24">
        <v>80111600</v>
      </c>
      <c r="C326" s="28" t="s">
        <v>193</v>
      </c>
      <c r="D326" s="25" t="s">
        <v>135</v>
      </c>
      <c r="E326" s="25" t="s">
        <v>76</v>
      </c>
      <c r="F326" s="25" t="s">
        <v>29</v>
      </c>
      <c r="G326" s="25" t="s">
        <v>30</v>
      </c>
      <c r="H326" s="27">
        <f>40150000-28099066</f>
        <v>12050934</v>
      </c>
      <c r="I326" s="27">
        <f>40150000-28099066</f>
        <v>12050934</v>
      </c>
      <c r="J326" s="25" t="s">
        <v>31</v>
      </c>
      <c r="K326" s="25" t="s">
        <v>32</v>
      </c>
      <c r="L326" s="26" t="s">
        <v>115</v>
      </c>
    </row>
    <row r="327" spans="2:12" ht="75">
      <c r="B327" s="24">
        <v>80111600</v>
      </c>
      <c r="C327" s="28" t="s">
        <v>193</v>
      </c>
      <c r="D327" s="25" t="s">
        <v>135</v>
      </c>
      <c r="E327" s="25" t="s">
        <v>76</v>
      </c>
      <c r="F327" s="25" t="s">
        <v>29</v>
      </c>
      <c r="G327" s="25" t="s">
        <v>30</v>
      </c>
      <c r="H327" s="27">
        <v>28099066</v>
      </c>
      <c r="I327" s="27">
        <v>28099066</v>
      </c>
      <c r="J327" s="25" t="s">
        <v>31</v>
      </c>
      <c r="K327" s="25" t="s">
        <v>32</v>
      </c>
      <c r="L327" s="26" t="s">
        <v>115</v>
      </c>
    </row>
    <row r="328" spans="2:12" ht="75">
      <c r="B328" s="24">
        <v>80111600</v>
      </c>
      <c r="C328" s="28" t="s">
        <v>193</v>
      </c>
      <c r="D328" s="25" t="s">
        <v>135</v>
      </c>
      <c r="E328" s="25" t="s">
        <v>76</v>
      </c>
      <c r="F328" s="25" t="s">
        <v>29</v>
      </c>
      <c r="G328" s="25" t="s">
        <v>30</v>
      </c>
      <c r="H328" s="27">
        <v>336600</v>
      </c>
      <c r="I328" s="27">
        <v>336600</v>
      </c>
      <c r="J328" s="25" t="s">
        <v>31</v>
      </c>
      <c r="K328" s="25" t="s">
        <v>32</v>
      </c>
      <c r="L328" s="26" t="s">
        <v>115</v>
      </c>
    </row>
    <row r="329" spans="2:12" ht="75">
      <c r="B329" s="24">
        <v>80111600</v>
      </c>
      <c r="C329" s="28" t="s">
        <v>193</v>
      </c>
      <c r="D329" s="25" t="s">
        <v>135</v>
      </c>
      <c r="E329" s="25" t="s">
        <v>76</v>
      </c>
      <c r="F329" s="25" t="s">
        <v>29</v>
      </c>
      <c r="G329" s="25" t="s">
        <v>30</v>
      </c>
      <c r="H329" s="27">
        <v>40150000</v>
      </c>
      <c r="I329" s="27">
        <v>40150000</v>
      </c>
      <c r="J329" s="25" t="s">
        <v>31</v>
      </c>
      <c r="K329" s="25" t="s">
        <v>32</v>
      </c>
      <c r="L329" s="26" t="s">
        <v>115</v>
      </c>
    </row>
    <row r="330" spans="2:12" ht="75">
      <c r="B330" s="24">
        <v>80111600</v>
      </c>
      <c r="C330" s="28" t="s">
        <v>193</v>
      </c>
      <c r="D330" s="25" t="s">
        <v>135</v>
      </c>
      <c r="E330" s="25" t="s">
        <v>76</v>
      </c>
      <c r="F330" s="25" t="s">
        <v>29</v>
      </c>
      <c r="G330" s="25" t="s">
        <v>30</v>
      </c>
      <c r="H330" s="27">
        <v>336600</v>
      </c>
      <c r="I330" s="27">
        <v>336600</v>
      </c>
      <c r="J330" s="25" t="s">
        <v>31</v>
      </c>
      <c r="K330" s="25" t="s">
        <v>32</v>
      </c>
      <c r="L330" s="26" t="s">
        <v>115</v>
      </c>
    </row>
    <row r="331" spans="2:12" ht="30">
      <c r="B331" s="24">
        <v>80111600</v>
      </c>
      <c r="C331" s="28" t="s">
        <v>166</v>
      </c>
      <c r="D331" s="25" t="s">
        <v>135</v>
      </c>
      <c r="E331" s="25" t="s">
        <v>76</v>
      </c>
      <c r="F331" s="25" t="s">
        <v>29</v>
      </c>
      <c r="G331" s="25" t="s">
        <v>30</v>
      </c>
      <c r="H331" s="27">
        <v>9800000</v>
      </c>
      <c r="I331" s="27">
        <v>9800000</v>
      </c>
      <c r="J331" s="25" t="s">
        <v>31</v>
      </c>
      <c r="K331" s="25" t="s">
        <v>32</v>
      </c>
      <c r="L331" s="26" t="s">
        <v>115</v>
      </c>
    </row>
    <row r="332" spans="2:12" ht="30">
      <c r="B332" s="24">
        <v>80111600</v>
      </c>
      <c r="C332" s="28" t="s">
        <v>166</v>
      </c>
      <c r="D332" s="25" t="s">
        <v>135</v>
      </c>
      <c r="E332" s="25" t="s">
        <v>76</v>
      </c>
      <c r="F332" s="25" t="s">
        <v>29</v>
      </c>
      <c r="G332" s="25" t="s">
        <v>30</v>
      </c>
      <c r="H332" s="27">
        <v>1000000</v>
      </c>
      <c r="I332" s="27">
        <v>1000000</v>
      </c>
      <c r="J332" s="25" t="s">
        <v>31</v>
      </c>
      <c r="K332" s="25" t="s">
        <v>32</v>
      </c>
      <c r="L332" s="26" t="s">
        <v>115</v>
      </c>
    </row>
    <row r="333" spans="2:12" ht="150">
      <c r="B333" s="24" t="s">
        <v>90</v>
      </c>
      <c r="C333" s="28" t="s">
        <v>172</v>
      </c>
      <c r="D333" s="25" t="s">
        <v>135</v>
      </c>
      <c r="E333" s="25" t="s">
        <v>62</v>
      </c>
      <c r="F333" s="25" t="s">
        <v>48</v>
      </c>
      <c r="G333" s="25" t="s">
        <v>82</v>
      </c>
      <c r="H333" s="27">
        <v>10920634</v>
      </c>
      <c r="I333" s="27">
        <v>10920634</v>
      </c>
      <c r="J333" s="25" t="s">
        <v>31</v>
      </c>
      <c r="K333" s="25" t="s">
        <v>32</v>
      </c>
      <c r="L333" s="26" t="s">
        <v>115</v>
      </c>
    </row>
    <row r="334" spans="2:12" ht="30">
      <c r="B334" s="24">
        <v>80111600</v>
      </c>
      <c r="C334" s="28" t="s">
        <v>166</v>
      </c>
      <c r="D334" s="25" t="s">
        <v>135</v>
      </c>
      <c r="E334" s="25" t="s">
        <v>80</v>
      </c>
      <c r="F334" s="25" t="s">
        <v>29</v>
      </c>
      <c r="G334" s="25" t="s">
        <v>82</v>
      </c>
      <c r="H334" s="27">
        <f>216000000+24000000-234000000</f>
        <v>6000000</v>
      </c>
      <c r="I334" s="27">
        <f>216000000+24000000-234000000</f>
        <v>6000000</v>
      </c>
      <c r="J334" s="25" t="s">
        <v>31</v>
      </c>
      <c r="K334" s="25" t="s">
        <v>32</v>
      </c>
      <c r="L334" s="26" t="s">
        <v>115</v>
      </c>
    </row>
    <row r="335" spans="2:12" ht="30">
      <c r="B335" s="24">
        <v>80111600</v>
      </c>
      <c r="C335" s="28" t="s">
        <v>166</v>
      </c>
      <c r="D335" s="25" t="s">
        <v>135</v>
      </c>
      <c r="E335" s="25" t="s">
        <v>80</v>
      </c>
      <c r="F335" s="25" t="s">
        <v>29</v>
      </c>
      <c r="G335" s="25" t="s">
        <v>82</v>
      </c>
      <c r="H335" s="27">
        <v>36000000</v>
      </c>
      <c r="I335" s="27">
        <v>36000000</v>
      </c>
      <c r="J335" s="25" t="s">
        <v>31</v>
      </c>
      <c r="K335" s="25" t="s">
        <v>32</v>
      </c>
      <c r="L335" s="26" t="s">
        <v>115</v>
      </c>
    </row>
    <row r="336" spans="2:12" ht="30">
      <c r="B336" s="24">
        <v>80111600</v>
      </c>
      <c r="C336" s="28" t="s">
        <v>166</v>
      </c>
      <c r="D336" s="25" t="s">
        <v>135</v>
      </c>
      <c r="E336" s="25" t="s">
        <v>80</v>
      </c>
      <c r="F336" s="25" t="s">
        <v>29</v>
      </c>
      <c r="G336" s="25" t="s">
        <v>82</v>
      </c>
      <c r="H336" s="27">
        <v>36000000</v>
      </c>
      <c r="I336" s="27">
        <v>36000000</v>
      </c>
      <c r="J336" s="25" t="s">
        <v>31</v>
      </c>
      <c r="K336" s="25" t="s">
        <v>32</v>
      </c>
      <c r="L336" s="26" t="s">
        <v>115</v>
      </c>
    </row>
    <row r="337" spans="2:12" ht="30">
      <c r="B337" s="24">
        <v>80111600</v>
      </c>
      <c r="C337" s="28" t="s">
        <v>166</v>
      </c>
      <c r="D337" s="25" t="s">
        <v>135</v>
      </c>
      <c r="E337" s="25" t="s">
        <v>80</v>
      </c>
      <c r="F337" s="25" t="s">
        <v>29</v>
      </c>
      <c r="G337" s="25" t="s">
        <v>82</v>
      </c>
      <c r="H337" s="27">
        <v>36000000</v>
      </c>
      <c r="I337" s="27">
        <v>36000000</v>
      </c>
      <c r="J337" s="25" t="s">
        <v>31</v>
      </c>
      <c r="K337" s="25" t="s">
        <v>32</v>
      </c>
      <c r="L337" s="26" t="s">
        <v>115</v>
      </c>
    </row>
    <row r="338" spans="2:12" ht="30">
      <c r="B338" s="24">
        <v>80111600</v>
      </c>
      <c r="C338" s="28" t="s">
        <v>166</v>
      </c>
      <c r="D338" s="25" t="s">
        <v>135</v>
      </c>
      <c r="E338" s="25" t="s">
        <v>47</v>
      </c>
      <c r="F338" s="25" t="s">
        <v>29</v>
      </c>
      <c r="G338" s="25" t="s">
        <v>82</v>
      </c>
      <c r="H338" s="27">
        <v>36000000</v>
      </c>
      <c r="I338" s="27">
        <v>36000000</v>
      </c>
      <c r="J338" s="25" t="s">
        <v>31</v>
      </c>
      <c r="K338" s="25" t="s">
        <v>32</v>
      </c>
      <c r="L338" s="26" t="s">
        <v>115</v>
      </c>
    </row>
    <row r="339" spans="2:12" ht="30">
      <c r="B339" s="24">
        <v>80111600</v>
      </c>
      <c r="C339" s="28" t="s">
        <v>166</v>
      </c>
      <c r="D339" s="25" t="s">
        <v>135</v>
      </c>
      <c r="E339" s="25" t="s">
        <v>80</v>
      </c>
      <c r="F339" s="25" t="s">
        <v>29</v>
      </c>
      <c r="G339" s="25" t="s">
        <v>82</v>
      </c>
      <c r="H339" s="27">
        <v>24000000</v>
      </c>
      <c r="I339" s="27">
        <v>24000000</v>
      </c>
      <c r="J339" s="25" t="s">
        <v>31</v>
      </c>
      <c r="K339" s="25" t="s">
        <v>32</v>
      </c>
      <c r="L339" s="26" t="s">
        <v>115</v>
      </c>
    </row>
    <row r="340" spans="2:12" ht="30">
      <c r="B340" s="24">
        <v>80111600</v>
      </c>
      <c r="C340" s="28" t="s">
        <v>166</v>
      </c>
      <c r="D340" s="25" t="s">
        <v>135</v>
      </c>
      <c r="E340" s="25" t="s">
        <v>47</v>
      </c>
      <c r="F340" s="25" t="s">
        <v>29</v>
      </c>
      <c r="G340" s="25" t="s">
        <v>82</v>
      </c>
      <c r="H340" s="27">
        <v>30000000</v>
      </c>
      <c r="I340" s="27">
        <v>30000000</v>
      </c>
      <c r="J340" s="25" t="s">
        <v>31</v>
      </c>
      <c r="K340" s="25" t="s">
        <v>32</v>
      </c>
      <c r="L340" s="26" t="s">
        <v>115</v>
      </c>
    </row>
    <row r="341" spans="2:12" ht="30">
      <c r="B341" s="24">
        <v>80111600</v>
      </c>
      <c r="C341" s="28" t="s">
        <v>166</v>
      </c>
      <c r="D341" s="25" t="s">
        <v>135</v>
      </c>
      <c r="E341" s="25" t="s">
        <v>47</v>
      </c>
      <c r="F341" s="25" t="s">
        <v>29</v>
      </c>
      <c r="G341" s="25" t="s">
        <v>82</v>
      </c>
      <c r="H341" s="27">
        <v>30000000</v>
      </c>
      <c r="I341" s="27">
        <v>30000000</v>
      </c>
      <c r="J341" s="25" t="s">
        <v>31</v>
      </c>
      <c r="K341" s="25" t="s">
        <v>32</v>
      </c>
      <c r="L341" s="26" t="s">
        <v>115</v>
      </c>
    </row>
    <row r="342" spans="2:12" ht="45">
      <c r="B342" s="24">
        <v>52131602</v>
      </c>
      <c r="C342" s="28" t="s">
        <v>194</v>
      </c>
      <c r="D342" s="25" t="s">
        <v>135</v>
      </c>
      <c r="E342" s="25" t="s">
        <v>80</v>
      </c>
      <c r="F342" s="25" t="s">
        <v>53</v>
      </c>
      <c r="G342" s="25" t="s">
        <v>82</v>
      </c>
      <c r="H342" s="27">
        <v>15462090</v>
      </c>
      <c r="I342" s="27">
        <v>15462090</v>
      </c>
      <c r="J342" s="25" t="s">
        <v>31</v>
      </c>
      <c r="K342" s="25" t="s">
        <v>32</v>
      </c>
      <c r="L342" s="26" t="s">
        <v>115</v>
      </c>
    </row>
    <row r="343" spans="2:12" ht="45">
      <c r="B343" s="24" t="s">
        <v>91</v>
      </c>
      <c r="C343" s="28" t="s">
        <v>195</v>
      </c>
      <c r="D343" s="25" t="s">
        <v>135</v>
      </c>
      <c r="E343" s="25" t="s">
        <v>80</v>
      </c>
      <c r="F343" s="25" t="s">
        <v>53</v>
      </c>
      <c r="G343" s="25" t="s">
        <v>82</v>
      </c>
      <c r="H343" s="27">
        <v>28827547</v>
      </c>
      <c r="I343" s="27">
        <v>28827547</v>
      </c>
      <c r="J343" s="25" t="s">
        <v>31</v>
      </c>
      <c r="K343" s="25" t="s">
        <v>32</v>
      </c>
      <c r="L343" s="26" t="s">
        <v>115</v>
      </c>
    </row>
    <row r="344" spans="2:12" ht="60">
      <c r="B344" s="24">
        <v>30161700</v>
      </c>
      <c r="C344" s="28" t="s">
        <v>196</v>
      </c>
      <c r="D344" s="25" t="s">
        <v>135</v>
      </c>
      <c r="E344" s="25" t="s">
        <v>80</v>
      </c>
      <c r="F344" s="25" t="s">
        <v>53</v>
      </c>
      <c r="G344" s="25" t="s">
        <v>82</v>
      </c>
      <c r="H344" s="27">
        <v>26805120</v>
      </c>
      <c r="I344" s="27">
        <v>26805120</v>
      </c>
      <c r="J344" s="25" t="s">
        <v>31</v>
      </c>
      <c r="K344" s="25" t="s">
        <v>32</v>
      </c>
      <c r="L344" s="26" t="s">
        <v>115</v>
      </c>
    </row>
    <row r="345" spans="2:12" ht="30">
      <c r="B345" s="24">
        <v>80111600</v>
      </c>
      <c r="C345" s="28" t="s">
        <v>166</v>
      </c>
      <c r="D345" s="25" t="s">
        <v>135</v>
      </c>
      <c r="E345" s="25" t="s">
        <v>80</v>
      </c>
      <c r="F345" s="25" t="s">
        <v>29</v>
      </c>
      <c r="G345" s="25" t="s">
        <v>82</v>
      </c>
      <c r="H345" s="27">
        <v>15000000</v>
      </c>
      <c r="I345" s="27">
        <v>15000000</v>
      </c>
      <c r="J345" s="25" t="s">
        <v>31</v>
      </c>
      <c r="K345" s="25" t="s">
        <v>32</v>
      </c>
      <c r="L345" s="26" t="s">
        <v>115</v>
      </c>
    </row>
    <row r="346" spans="2:12" ht="60">
      <c r="B346" s="24">
        <v>80111600</v>
      </c>
      <c r="C346" s="28" t="s">
        <v>197</v>
      </c>
      <c r="D346" s="25" t="s">
        <v>135</v>
      </c>
      <c r="E346" s="25" t="s">
        <v>80</v>
      </c>
      <c r="F346" s="25" t="s">
        <v>29</v>
      </c>
      <c r="G346" s="25" t="s">
        <v>82</v>
      </c>
      <c r="H346" s="27">
        <v>14000000</v>
      </c>
      <c r="I346" s="27">
        <v>14000000</v>
      </c>
      <c r="J346" s="25" t="s">
        <v>31</v>
      </c>
      <c r="K346" s="25" t="s">
        <v>32</v>
      </c>
      <c r="L346" s="26" t="s">
        <v>115</v>
      </c>
    </row>
    <row r="347" spans="2:12" ht="60">
      <c r="B347" s="24">
        <v>56101800</v>
      </c>
      <c r="C347" s="28" t="s">
        <v>66</v>
      </c>
      <c r="D347" s="25" t="s">
        <v>135</v>
      </c>
      <c r="E347" s="25" t="s">
        <v>42</v>
      </c>
      <c r="F347" s="25" t="s">
        <v>53</v>
      </c>
      <c r="G347" s="25" t="s">
        <v>82</v>
      </c>
      <c r="H347" s="27">
        <v>3356500</v>
      </c>
      <c r="I347" s="27">
        <v>3356500</v>
      </c>
      <c r="J347" s="25" t="s">
        <v>31</v>
      </c>
      <c r="K347" s="25" t="s">
        <v>32</v>
      </c>
      <c r="L347" s="26" t="s">
        <v>115</v>
      </c>
    </row>
    <row r="348" spans="2:12" ht="45">
      <c r="B348" s="24">
        <v>80111600</v>
      </c>
      <c r="C348" s="28" t="s">
        <v>198</v>
      </c>
      <c r="D348" s="25" t="s">
        <v>135</v>
      </c>
      <c r="E348" s="25" t="s">
        <v>80</v>
      </c>
      <c r="F348" s="25" t="s">
        <v>29</v>
      </c>
      <c r="G348" s="25" t="s">
        <v>82</v>
      </c>
      <c r="H348" s="27">
        <v>20000000</v>
      </c>
      <c r="I348" s="27">
        <v>20000000</v>
      </c>
      <c r="J348" s="25" t="s">
        <v>31</v>
      </c>
      <c r="K348" s="25" t="s">
        <v>32</v>
      </c>
      <c r="L348" s="26" t="s">
        <v>115</v>
      </c>
    </row>
    <row r="349" spans="2:12" ht="45">
      <c r="B349" s="24">
        <v>80111600</v>
      </c>
      <c r="C349" s="28" t="s">
        <v>198</v>
      </c>
      <c r="D349" s="25" t="s">
        <v>135</v>
      </c>
      <c r="E349" s="25" t="s">
        <v>80</v>
      </c>
      <c r="F349" s="25" t="s">
        <v>29</v>
      </c>
      <c r="G349" s="25" t="s">
        <v>82</v>
      </c>
      <c r="H349" s="27">
        <v>20000000</v>
      </c>
      <c r="I349" s="27">
        <v>20000000</v>
      </c>
      <c r="J349" s="25" t="s">
        <v>31</v>
      </c>
      <c r="K349" s="25" t="s">
        <v>32</v>
      </c>
      <c r="L349" s="26" t="s">
        <v>115</v>
      </c>
    </row>
    <row r="350" spans="2:12" ht="45">
      <c r="B350" s="24">
        <v>80111600</v>
      </c>
      <c r="C350" s="28" t="s">
        <v>199</v>
      </c>
      <c r="D350" s="25" t="s">
        <v>135</v>
      </c>
      <c r="E350" s="25" t="s">
        <v>80</v>
      </c>
      <c r="F350" s="25" t="s">
        <v>29</v>
      </c>
      <c r="G350" s="25" t="s">
        <v>82</v>
      </c>
      <c r="H350" s="27">
        <v>10000000</v>
      </c>
      <c r="I350" s="27">
        <v>10000000</v>
      </c>
      <c r="J350" s="25" t="s">
        <v>31</v>
      </c>
      <c r="K350" s="25" t="s">
        <v>32</v>
      </c>
      <c r="L350" s="26" t="s">
        <v>115</v>
      </c>
    </row>
    <row r="351" spans="2:12" ht="45">
      <c r="B351" s="24">
        <v>46191601</v>
      </c>
      <c r="C351" s="28" t="s">
        <v>59</v>
      </c>
      <c r="D351" s="25" t="s">
        <v>135</v>
      </c>
      <c r="E351" s="25" t="s">
        <v>42</v>
      </c>
      <c r="F351" s="25" t="s">
        <v>53</v>
      </c>
      <c r="G351" s="25" t="s">
        <v>30</v>
      </c>
      <c r="H351" s="27">
        <v>256667</v>
      </c>
      <c r="I351" s="27">
        <v>256667</v>
      </c>
      <c r="J351" s="25" t="s">
        <v>31</v>
      </c>
      <c r="K351" s="25" t="s">
        <v>32</v>
      </c>
      <c r="L351" s="26" t="s">
        <v>115</v>
      </c>
    </row>
    <row r="352" spans="2:12" ht="75">
      <c r="B352" s="24">
        <v>80111600</v>
      </c>
      <c r="C352" s="28" t="s">
        <v>200</v>
      </c>
      <c r="D352" s="25" t="s">
        <v>135</v>
      </c>
      <c r="E352" s="25" t="s">
        <v>76</v>
      </c>
      <c r="F352" s="25" t="s">
        <v>29</v>
      </c>
      <c r="G352" s="25" t="s">
        <v>30</v>
      </c>
      <c r="H352" s="27">
        <v>29357328</v>
      </c>
      <c r="I352" s="27">
        <v>29357328</v>
      </c>
      <c r="J352" s="25" t="s">
        <v>31</v>
      </c>
      <c r="K352" s="25" t="s">
        <v>32</v>
      </c>
      <c r="L352" s="26" t="s">
        <v>115</v>
      </c>
    </row>
    <row r="353" spans="2:12" ht="75">
      <c r="B353" s="24">
        <v>80111600</v>
      </c>
      <c r="C353" s="28" t="s">
        <v>200</v>
      </c>
      <c r="D353" s="25" t="s">
        <v>135</v>
      </c>
      <c r="E353" s="25" t="s">
        <v>76</v>
      </c>
      <c r="F353" s="25" t="s">
        <v>29</v>
      </c>
      <c r="G353" s="25" t="s">
        <v>30</v>
      </c>
      <c r="H353" s="27">
        <v>29357328</v>
      </c>
      <c r="I353" s="27">
        <v>29357328</v>
      </c>
      <c r="J353" s="25" t="s">
        <v>31</v>
      </c>
      <c r="K353" s="25" t="s">
        <v>32</v>
      </c>
      <c r="L353" s="26" t="s">
        <v>115</v>
      </c>
    </row>
    <row r="354" spans="2:12" ht="75">
      <c r="B354" s="24">
        <v>80111600</v>
      </c>
      <c r="C354" s="28" t="s">
        <v>201</v>
      </c>
      <c r="D354" s="25" t="s">
        <v>135</v>
      </c>
      <c r="E354" s="25" t="s">
        <v>76</v>
      </c>
      <c r="F354" s="25" t="s">
        <v>29</v>
      </c>
      <c r="G354" s="25" t="s">
        <v>30</v>
      </c>
      <c r="H354" s="27">
        <v>23735712</v>
      </c>
      <c r="I354" s="27">
        <v>23735712</v>
      </c>
      <c r="J354" s="25" t="s">
        <v>31</v>
      </c>
      <c r="K354" s="25" t="s">
        <v>32</v>
      </c>
      <c r="L354" s="26" t="s">
        <v>115</v>
      </c>
    </row>
    <row r="355" spans="2:12" ht="75">
      <c r="B355" s="24">
        <v>80111600</v>
      </c>
      <c r="C355" s="28" t="s">
        <v>201</v>
      </c>
      <c r="D355" s="25" t="s">
        <v>135</v>
      </c>
      <c r="E355" s="25" t="s">
        <v>76</v>
      </c>
      <c r="F355" s="25" t="s">
        <v>29</v>
      </c>
      <c r="G355" s="25" t="s">
        <v>30</v>
      </c>
      <c r="H355" s="27">
        <v>23735712</v>
      </c>
      <c r="I355" s="27">
        <v>23735712</v>
      </c>
      <c r="J355" s="25" t="s">
        <v>31</v>
      </c>
      <c r="K355" s="25" t="s">
        <v>32</v>
      </c>
      <c r="L355" s="26" t="s">
        <v>115</v>
      </c>
    </row>
    <row r="356" spans="2:12" ht="60">
      <c r="B356" s="24">
        <v>80111600</v>
      </c>
      <c r="C356" s="28" t="s">
        <v>197</v>
      </c>
      <c r="D356" s="25" t="s">
        <v>135</v>
      </c>
      <c r="E356" s="25" t="s">
        <v>58</v>
      </c>
      <c r="F356" s="25" t="s">
        <v>29</v>
      </c>
      <c r="G356" s="25" t="s">
        <v>30</v>
      </c>
      <c r="H356" s="27">
        <v>29400000</v>
      </c>
      <c r="I356" s="27">
        <v>29400000</v>
      </c>
      <c r="J356" s="25" t="s">
        <v>31</v>
      </c>
      <c r="K356" s="25" t="s">
        <v>32</v>
      </c>
      <c r="L356" s="26" t="s">
        <v>115</v>
      </c>
    </row>
    <row r="357" spans="2:12" ht="60">
      <c r="B357" s="24">
        <v>80111600</v>
      </c>
      <c r="C357" s="28" t="s">
        <v>197</v>
      </c>
      <c r="D357" s="25" t="s">
        <v>135</v>
      </c>
      <c r="E357" s="25" t="s">
        <v>58</v>
      </c>
      <c r="F357" s="25" t="s">
        <v>29</v>
      </c>
      <c r="G357" s="25" t="s">
        <v>30</v>
      </c>
      <c r="H357" s="27">
        <v>29400000</v>
      </c>
      <c r="I357" s="27">
        <v>29400000</v>
      </c>
      <c r="J357" s="25" t="s">
        <v>31</v>
      </c>
      <c r="K357" s="25" t="s">
        <v>32</v>
      </c>
      <c r="L357" s="26" t="s">
        <v>115</v>
      </c>
    </row>
    <row r="358" spans="2:12" ht="60">
      <c r="B358" s="24">
        <v>80111600</v>
      </c>
      <c r="C358" s="28" t="s">
        <v>197</v>
      </c>
      <c r="D358" s="25" t="s">
        <v>135</v>
      </c>
      <c r="E358" s="25" t="s">
        <v>58</v>
      </c>
      <c r="F358" s="25" t="s">
        <v>29</v>
      </c>
      <c r="G358" s="25" t="s">
        <v>30</v>
      </c>
      <c r="H358" s="27">
        <v>29400000</v>
      </c>
      <c r="I358" s="27">
        <v>29400000</v>
      </c>
      <c r="J358" s="25" t="s">
        <v>31</v>
      </c>
      <c r="K358" s="25" t="s">
        <v>32</v>
      </c>
      <c r="L358" s="26" t="s">
        <v>115</v>
      </c>
    </row>
    <row r="359" spans="2:12" ht="75">
      <c r="B359" s="24">
        <v>82121500</v>
      </c>
      <c r="C359" s="28" t="s">
        <v>202</v>
      </c>
      <c r="D359" s="25" t="s">
        <v>44</v>
      </c>
      <c r="E359" s="25" t="s">
        <v>80</v>
      </c>
      <c r="F359" s="25" t="s">
        <v>64</v>
      </c>
      <c r="G359" s="25" t="s">
        <v>30</v>
      </c>
      <c r="H359" s="27">
        <f>8750000+2927600</f>
        <v>11677600</v>
      </c>
      <c r="I359" s="27">
        <f>8750000+2927600</f>
        <v>11677600</v>
      </c>
      <c r="J359" s="25" t="s">
        <v>31</v>
      </c>
      <c r="K359" s="25" t="s">
        <v>32</v>
      </c>
      <c r="L359" s="26" t="s">
        <v>115</v>
      </c>
    </row>
    <row r="360" spans="2:12" ht="60">
      <c r="B360" s="24">
        <v>82121500</v>
      </c>
      <c r="C360" s="28" t="s">
        <v>203</v>
      </c>
      <c r="D360" s="25" t="s">
        <v>135</v>
      </c>
      <c r="E360" s="25" t="s">
        <v>80</v>
      </c>
      <c r="F360" s="25" t="s">
        <v>64</v>
      </c>
      <c r="G360" s="25" t="s">
        <v>30</v>
      </c>
      <c r="H360" s="27">
        <f>183000000-26290000+48249463-120000000-28864680-3000000-28903417+2500000-10000000</f>
        <v>16691366</v>
      </c>
      <c r="I360" s="27">
        <f>183000000-26290000+48249463-120000000-28864680-3000000-28903417+2500000-10000000</f>
        <v>16691366</v>
      </c>
      <c r="J360" s="25" t="s">
        <v>31</v>
      </c>
      <c r="K360" s="25" t="s">
        <v>32</v>
      </c>
      <c r="L360" s="26" t="s">
        <v>115</v>
      </c>
    </row>
    <row r="361" spans="2:12" ht="75">
      <c r="B361" s="24">
        <v>80111600</v>
      </c>
      <c r="C361" s="28" t="s">
        <v>204</v>
      </c>
      <c r="D361" s="25" t="s">
        <v>44</v>
      </c>
      <c r="E361" s="25" t="s">
        <v>58</v>
      </c>
      <c r="F361" s="25" t="s">
        <v>29</v>
      </c>
      <c r="G361" s="25" t="s">
        <v>30</v>
      </c>
      <c r="H361" s="27">
        <v>4206400</v>
      </c>
      <c r="I361" s="27">
        <v>4206400</v>
      </c>
      <c r="J361" s="25" t="s">
        <v>31</v>
      </c>
      <c r="K361" s="25" t="s">
        <v>32</v>
      </c>
      <c r="L361" s="26" t="s">
        <v>115</v>
      </c>
    </row>
    <row r="362" spans="2:12" ht="45">
      <c r="B362" s="24" t="s">
        <v>205</v>
      </c>
      <c r="C362" s="28" t="s">
        <v>206</v>
      </c>
      <c r="D362" s="25" t="s">
        <v>135</v>
      </c>
      <c r="E362" s="25" t="s">
        <v>58</v>
      </c>
      <c r="F362" s="25" t="s">
        <v>53</v>
      </c>
      <c r="G362" s="25" t="s">
        <v>30</v>
      </c>
      <c r="H362" s="27">
        <v>18332700</v>
      </c>
      <c r="I362" s="27">
        <v>18332700</v>
      </c>
      <c r="J362" s="25" t="s">
        <v>31</v>
      </c>
      <c r="K362" s="25" t="s">
        <v>32</v>
      </c>
      <c r="L362" s="26" t="s">
        <v>115</v>
      </c>
    </row>
    <row r="363" spans="2:12" ht="45">
      <c r="B363" s="24">
        <v>43201817</v>
      </c>
      <c r="C363" s="28" t="s">
        <v>207</v>
      </c>
      <c r="D363" s="25" t="s">
        <v>135</v>
      </c>
      <c r="E363" s="25" t="s">
        <v>62</v>
      </c>
      <c r="F363" s="25" t="s">
        <v>53</v>
      </c>
      <c r="G363" s="25" t="s">
        <v>30</v>
      </c>
      <c r="H363" s="27">
        <v>20825000</v>
      </c>
      <c r="I363" s="27">
        <v>20825000</v>
      </c>
      <c r="J363" s="25" t="s">
        <v>31</v>
      </c>
      <c r="K363" s="25" t="s">
        <v>32</v>
      </c>
      <c r="L363" s="26" t="s">
        <v>115</v>
      </c>
    </row>
    <row r="364" spans="2:12" ht="120">
      <c r="B364" s="24" t="s">
        <v>92</v>
      </c>
      <c r="C364" s="28" t="s">
        <v>208</v>
      </c>
      <c r="D364" s="25" t="s">
        <v>135</v>
      </c>
      <c r="E364" s="25" t="s">
        <v>47</v>
      </c>
      <c r="F364" s="25" t="s">
        <v>48</v>
      </c>
      <c r="G364" s="25" t="s">
        <v>30</v>
      </c>
      <c r="H364" s="27">
        <v>120000000</v>
      </c>
      <c r="I364" s="27">
        <v>120000000</v>
      </c>
      <c r="J364" s="25" t="s">
        <v>31</v>
      </c>
      <c r="K364" s="25" t="s">
        <v>32</v>
      </c>
      <c r="L364" s="26" t="s">
        <v>115</v>
      </c>
    </row>
    <row r="365" spans="2:12" ht="60">
      <c r="B365" s="24">
        <v>80111600</v>
      </c>
      <c r="C365" s="28" t="s">
        <v>209</v>
      </c>
      <c r="D365" s="25" t="s">
        <v>135</v>
      </c>
      <c r="E365" s="25" t="s">
        <v>68</v>
      </c>
      <c r="F365" s="25" t="s">
        <v>29</v>
      </c>
      <c r="G365" s="25" t="s">
        <v>30</v>
      </c>
      <c r="H365" s="27">
        <v>4000000</v>
      </c>
      <c r="I365" s="27">
        <v>4000000</v>
      </c>
      <c r="J365" s="25" t="s">
        <v>31</v>
      </c>
      <c r="K365" s="25" t="s">
        <v>32</v>
      </c>
      <c r="L365" s="26" t="s">
        <v>115</v>
      </c>
    </row>
    <row r="366" spans="2:12" ht="60">
      <c r="B366" s="24">
        <v>80111600</v>
      </c>
      <c r="C366" s="28" t="s">
        <v>210</v>
      </c>
      <c r="D366" s="25" t="s">
        <v>135</v>
      </c>
      <c r="E366" s="25" t="s">
        <v>68</v>
      </c>
      <c r="F366" s="25" t="s">
        <v>29</v>
      </c>
      <c r="G366" s="25" t="s">
        <v>30</v>
      </c>
      <c r="H366" s="27">
        <v>3000000</v>
      </c>
      <c r="I366" s="27">
        <v>3000000</v>
      </c>
      <c r="J366" s="25" t="s">
        <v>31</v>
      </c>
      <c r="K366" s="25" t="s">
        <v>32</v>
      </c>
      <c r="L366" s="26" t="s">
        <v>115</v>
      </c>
    </row>
    <row r="367" spans="2:12" ht="75">
      <c r="B367" s="24">
        <v>93141701</v>
      </c>
      <c r="C367" s="28" t="s">
        <v>211</v>
      </c>
      <c r="D367" s="25" t="s">
        <v>44</v>
      </c>
      <c r="E367" s="25" t="s">
        <v>68</v>
      </c>
      <c r="F367" s="25" t="s">
        <v>29</v>
      </c>
      <c r="G367" s="25" t="s">
        <v>30</v>
      </c>
      <c r="H367" s="27">
        <v>2000000</v>
      </c>
      <c r="I367" s="27">
        <v>2000000</v>
      </c>
      <c r="J367" s="25" t="s">
        <v>31</v>
      </c>
      <c r="K367" s="25" t="s">
        <v>32</v>
      </c>
      <c r="L367" s="26" t="s">
        <v>115</v>
      </c>
    </row>
    <row r="368" spans="2:12" ht="75">
      <c r="B368" s="24">
        <v>93141701</v>
      </c>
      <c r="C368" s="28" t="s">
        <v>211</v>
      </c>
      <c r="D368" s="25" t="s">
        <v>44</v>
      </c>
      <c r="E368" s="25" t="s">
        <v>68</v>
      </c>
      <c r="F368" s="25" t="s">
        <v>29</v>
      </c>
      <c r="G368" s="25" t="s">
        <v>30</v>
      </c>
      <c r="H368" s="27">
        <v>5500000</v>
      </c>
      <c r="I368" s="27">
        <v>5500000</v>
      </c>
      <c r="J368" s="25" t="s">
        <v>31</v>
      </c>
      <c r="K368" s="25" t="s">
        <v>32</v>
      </c>
      <c r="L368" s="26" t="s">
        <v>115</v>
      </c>
    </row>
    <row r="369" spans="2:12" ht="75">
      <c r="B369" s="24">
        <v>80111600</v>
      </c>
      <c r="C369" s="28" t="s">
        <v>212</v>
      </c>
      <c r="D369" s="25" t="s">
        <v>135</v>
      </c>
      <c r="E369" s="25" t="s">
        <v>37</v>
      </c>
      <c r="F369" s="25" t="s">
        <v>29</v>
      </c>
      <c r="G369" s="25" t="s">
        <v>30</v>
      </c>
      <c r="H369" s="27">
        <v>20273000</v>
      </c>
      <c r="I369" s="27">
        <v>20273000</v>
      </c>
      <c r="J369" s="25" t="s">
        <v>31</v>
      </c>
      <c r="K369" s="25" t="s">
        <v>32</v>
      </c>
      <c r="L369" s="26" t="s">
        <v>115</v>
      </c>
    </row>
    <row r="370" spans="2:12" ht="60">
      <c r="B370" s="24">
        <v>80111600</v>
      </c>
      <c r="C370" s="28" t="s">
        <v>213</v>
      </c>
      <c r="D370" s="25" t="s">
        <v>135</v>
      </c>
      <c r="E370" s="25" t="s">
        <v>76</v>
      </c>
      <c r="F370" s="25" t="s">
        <v>29</v>
      </c>
      <c r="G370" s="25" t="s">
        <v>30</v>
      </c>
      <c r="H370" s="27">
        <v>183600</v>
      </c>
      <c r="I370" s="27">
        <v>183600</v>
      </c>
      <c r="J370" s="25" t="s">
        <v>31</v>
      </c>
      <c r="K370" s="25" t="s">
        <v>32</v>
      </c>
      <c r="L370" s="26" t="s">
        <v>115</v>
      </c>
    </row>
    <row r="371" spans="2:12" ht="60">
      <c r="B371" s="24">
        <v>80111600</v>
      </c>
      <c r="C371" s="28" t="s">
        <v>213</v>
      </c>
      <c r="D371" s="25" t="s">
        <v>135</v>
      </c>
      <c r="E371" s="25" t="s">
        <v>76</v>
      </c>
      <c r="F371" s="25" t="s">
        <v>29</v>
      </c>
      <c r="G371" s="25" t="s">
        <v>30</v>
      </c>
      <c r="H371" s="27">
        <v>21900000</v>
      </c>
      <c r="I371" s="27">
        <v>21900000</v>
      </c>
      <c r="J371" s="25" t="s">
        <v>31</v>
      </c>
      <c r="K371" s="25" t="s">
        <v>32</v>
      </c>
      <c r="L371" s="26" t="s">
        <v>115</v>
      </c>
    </row>
    <row r="372" spans="2:12" ht="60">
      <c r="B372" s="24">
        <v>80111600</v>
      </c>
      <c r="C372" s="28" t="s">
        <v>214</v>
      </c>
      <c r="D372" s="25" t="s">
        <v>135</v>
      </c>
      <c r="E372" s="25" t="s">
        <v>58</v>
      </c>
      <c r="F372" s="25" t="s">
        <v>29</v>
      </c>
      <c r="G372" s="25" t="s">
        <v>30</v>
      </c>
      <c r="H372" s="27">
        <v>26290000</v>
      </c>
      <c r="I372" s="27">
        <v>26290000</v>
      </c>
      <c r="J372" s="25" t="s">
        <v>31</v>
      </c>
      <c r="K372" s="25" t="s">
        <v>32</v>
      </c>
      <c r="L372" s="26" t="s">
        <v>115</v>
      </c>
    </row>
    <row r="373" spans="2:12" ht="120">
      <c r="B373" s="24">
        <v>93141701</v>
      </c>
      <c r="C373" s="28" t="s">
        <v>215</v>
      </c>
      <c r="D373" s="25" t="s">
        <v>44</v>
      </c>
      <c r="E373" s="25" t="s">
        <v>42</v>
      </c>
      <c r="F373" s="25" t="s">
        <v>29</v>
      </c>
      <c r="G373" s="25" t="s">
        <v>82</v>
      </c>
      <c r="H373" s="27">
        <v>3091300</v>
      </c>
      <c r="I373" s="27">
        <v>3091300</v>
      </c>
      <c r="J373" s="25" t="s">
        <v>31</v>
      </c>
      <c r="K373" s="25" t="s">
        <v>32</v>
      </c>
      <c r="L373" s="26" t="s">
        <v>115</v>
      </c>
    </row>
    <row r="374" spans="2:12" ht="60">
      <c r="B374" s="24">
        <v>80111600</v>
      </c>
      <c r="C374" s="28" t="s">
        <v>216</v>
      </c>
      <c r="D374" s="25" t="s">
        <v>78</v>
      </c>
      <c r="E374" s="25" t="s">
        <v>68</v>
      </c>
      <c r="F374" s="25" t="s">
        <v>29</v>
      </c>
      <c r="G374" s="25" t="s">
        <v>82</v>
      </c>
      <c r="H374" s="27">
        <v>24500000</v>
      </c>
      <c r="I374" s="27">
        <v>24500000</v>
      </c>
      <c r="J374" s="25" t="s">
        <v>31</v>
      </c>
      <c r="K374" s="25" t="s">
        <v>32</v>
      </c>
      <c r="L374" s="26" t="s">
        <v>115</v>
      </c>
    </row>
    <row r="375" spans="2:12" ht="75">
      <c r="B375" s="24">
        <v>80111600</v>
      </c>
      <c r="C375" s="28" t="s">
        <v>217</v>
      </c>
      <c r="D375" s="25" t="s">
        <v>78</v>
      </c>
      <c r="E375" s="25" t="s">
        <v>68</v>
      </c>
      <c r="F375" s="25" t="s">
        <v>29</v>
      </c>
      <c r="G375" s="25" t="s">
        <v>82</v>
      </c>
      <c r="H375" s="27">
        <v>10780000</v>
      </c>
      <c r="I375" s="27">
        <v>10780000</v>
      </c>
      <c r="J375" s="25" t="s">
        <v>31</v>
      </c>
      <c r="K375" s="25" t="s">
        <v>32</v>
      </c>
      <c r="L375" s="26" t="s">
        <v>115</v>
      </c>
    </row>
    <row r="376" spans="2:12" ht="60">
      <c r="B376" s="24">
        <v>80111600</v>
      </c>
      <c r="C376" s="28" t="s">
        <v>218</v>
      </c>
      <c r="D376" s="25" t="s">
        <v>78</v>
      </c>
      <c r="E376" s="25" t="s">
        <v>62</v>
      </c>
      <c r="F376" s="25" t="s">
        <v>29</v>
      </c>
      <c r="G376" s="25" t="s">
        <v>82</v>
      </c>
      <c r="H376" s="27">
        <v>21000000</v>
      </c>
      <c r="I376" s="27">
        <v>21000000</v>
      </c>
      <c r="J376" s="25" t="s">
        <v>31</v>
      </c>
      <c r="K376" s="25" t="s">
        <v>32</v>
      </c>
      <c r="L376" s="26" t="s">
        <v>115</v>
      </c>
    </row>
    <row r="377" spans="2:12" ht="90">
      <c r="B377" s="24">
        <v>80111600</v>
      </c>
      <c r="C377" s="28" t="s">
        <v>219</v>
      </c>
      <c r="D377" s="25" t="s">
        <v>78</v>
      </c>
      <c r="E377" s="25" t="s">
        <v>68</v>
      </c>
      <c r="F377" s="25" t="s">
        <v>29</v>
      </c>
      <c r="G377" s="25" t="s">
        <v>82</v>
      </c>
      <c r="H377" s="27">
        <v>10200000</v>
      </c>
      <c r="I377" s="27">
        <v>10200000</v>
      </c>
      <c r="J377" s="25" t="s">
        <v>31</v>
      </c>
      <c r="K377" s="25" t="s">
        <v>32</v>
      </c>
      <c r="L377" s="26" t="s">
        <v>115</v>
      </c>
    </row>
    <row r="378" spans="2:12" ht="90">
      <c r="B378" s="24">
        <v>80111600</v>
      </c>
      <c r="C378" s="28" t="s">
        <v>219</v>
      </c>
      <c r="D378" s="25" t="s">
        <v>78</v>
      </c>
      <c r="E378" s="25" t="s">
        <v>68</v>
      </c>
      <c r="F378" s="25" t="s">
        <v>29</v>
      </c>
      <c r="G378" s="25" t="s">
        <v>82</v>
      </c>
      <c r="H378" s="27">
        <v>10200000</v>
      </c>
      <c r="I378" s="27">
        <v>10200000</v>
      </c>
      <c r="J378" s="25" t="s">
        <v>31</v>
      </c>
      <c r="K378" s="25" t="s">
        <v>32</v>
      </c>
      <c r="L378" s="26" t="s">
        <v>115</v>
      </c>
    </row>
    <row r="379" spans="2:12" ht="90">
      <c r="B379" s="24">
        <v>80111600</v>
      </c>
      <c r="C379" s="28" t="s">
        <v>220</v>
      </c>
      <c r="D379" s="25" t="s">
        <v>78</v>
      </c>
      <c r="E379" s="25" t="s">
        <v>68</v>
      </c>
      <c r="F379" s="25" t="s">
        <v>29</v>
      </c>
      <c r="G379" s="25" t="s">
        <v>82</v>
      </c>
      <c r="H379" s="27">
        <v>10200000</v>
      </c>
      <c r="I379" s="27">
        <v>10200000</v>
      </c>
      <c r="J379" s="25" t="s">
        <v>31</v>
      </c>
      <c r="K379" s="25" t="s">
        <v>32</v>
      </c>
      <c r="L379" s="26" t="s">
        <v>115</v>
      </c>
    </row>
    <row r="380" spans="2:12" ht="90">
      <c r="B380" s="24">
        <v>80111600</v>
      </c>
      <c r="C380" s="28" t="s">
        <v>220</v>
      </c>
      <c r="D380" s="25" t="s">
        <v>78</v>
      </c>
      <c r="E380" s="25" t="s">
        <v>68</v>
      </c>
      <c r="F380" s="25" t="s">
        <v>29</v>
      </c>
      <c r="G380" s="25" t="s">
        <v>82</v>
      </c>
      <c r="H380" s="27">
        <v>10200000</v>
      </c>
      <c r="I380" s="27">
        <v>10200000</v>
      </c>
      <c r="J380" s="25" t="s">
        <v>31</v>
      </c>
      <c r="K380" s="25" t="s">
        <v>32</v>
      </c>
      <c r="L380" s="26" t="s">
        <v>115</v>
      </c>
    </row>
    <row r="381" spans="2:12" ht="90">
      <c r="B381" s="24">
        <v>80111600</v>
      </c>
      <c r="C381" s="28" t="s">
        <v>221</v>
      </c>
      <c r="D381" s="25" t="s">
        <v>43</v>
      </c>
      <c r="E381" s="25" t="s">
        <v>62</v>
      </c>
      <c r="F381" s="25" t="s">
        <v>29</v>
      </c>
      <c r="G381" s="25" t="s">
        <v>82</v>
      </c>
      <c r="H381" s="27">
        <v>17500000</v>
      </c>
      <c r="I381" s="27">
        <v>17500000</v>
      </c>
      <c r="J381" s="25" t="s">
        <v>31</v>
      </c>
      <c r="K381" s="25" t="s">
        <v>32</v>
      </c>
      <c r="L381" s="26" t="s">
        <v>115</v>
      </c>
    </row>
    <row r="382" spans="2:12" ht="90">
      <c r="B382" s="24">
        <v>80111600</v>
      </c>
      <c r="C382" s="28" t="s">
        <v>222</v>
      </c>
      <c r="D382" s="25" t="s">
        <v>43</v>
      </c>
      <c r="E382" s="25" t="s">
        <v>62</v>
      </c>
      <c r="F382" s="25" t="s">
        <v>29</v>
      </c>
      <c r="G382" s="25" t="s">
        <v>82</v>
      </c>
      <c r="H382" s="27">
        <v>9100000</v>
      </c>
      <c r="I382" s="27">
        <v>9100000</v>
      </c>
      <c r="J382" s="25" t="s">
        <v>31</v>
      </c>
      <c r="K382" s="25" t="s">
        <v>32</v>
      </c>
      <c r="L382" s="26" t="s">
        <v>115</v>
      </c>
    </row>
    <row r="383" spans="2:12" ht="120">
      <c r="B383" s="24">
        <v>93141701</v>
      </c>
      <c r="C383" s="28" t="s">
        <v>215</v>
      </c>
      <c r="D383" s="25" t="s">
        <v>44</v>
      </c>
      <c r="E383" s="25" t="s">
        <v>42</v>
      </c>
      <c r="F383" s="25" t="s">
        <v>29</v>
      </c>
      <c r="G383" s="25" t="s">
        <v>82</v>
      </c>
      <c r="H383" s="27">
        <v>12304000</v>
      </c>
      <c r="I383" s="27">
        <v>12304000</v>
      </c>
      <c r="J383" s="25" t="s">
        <v>31</v>
      </c>
      <c r="K383" s="25" t="s">
        <v>32</v>
      </c>
      <c r="L383" s="26" t="s">
        <v>115</v>
      </c>
    </row>
    <row r="384" spans="2:12" ht="75">
      <c r="B384" s="24">
        <v>80111600</v>
      </c>
      <c r="C384" s="28" t="s">
        <v>223</v>
      </c>
      <c r="D384" s="25" t="s">
        <v>52</v>
      </c>
      <c r="E384" s="25" t="s">
        <v>50</v>
      </c>
      <c r="F384" s="25" t="s">
        <v>29</v>
      </c>
      <c r="G384" s="25" t="s">
        <v>30</v>
      </c>
      <c r="H384" s="27">
        <v>55000000</v>
      </c>
      <c r="I384" s="27">
        <v>55000000</v>
      </c>
      <c r="J384" s="25" t="s">
        <v>31</v>
      </c>
      <c r="K384" s="25" t="s">
        <v>32</v>
      </c>
      <c r="L384" s="26" t="s">
        <v>115</v>
      </c>
    </row>
    <row r="385" spans="2:12" ht="105">
      <c r="B385" s="24">
        <v>80111600</v>
      </c>
      <c r="C385" s="28" t="s">
        <v>224</v>
      </c>
      <c r="D385" s="25" t="s">
        <v>44</v>
      </c>
      <c r="E385" s="25" t="s">
        <v>76</v>
      </c>
      <c r="F385" s="25" t="s">
        <v>29</v>
      </c>
      <c r="G385" s="25" t="s">
        <v>30</v>
      </c>
      <c r="H385" s="27">
        <v>9000000</v>
      </c>
      <c r="I385" s="27">
        <v>9000000</v>
      </c>
      <c r="J385" s="25" t="s">
        <v>31</v>
      </c>
      <c r="K385" s="25" t="s">
        <v>32</v>
      </c>
      <c r="L385" s="26" t="s">
        <v>115</v>
      </c>
    </row>
    <row r="386" spans="2:12" ht="105">
      <c r="B386" s="24">
        <v>80111600</v>
      </c>
      <c r="C386" s="28" t="s">
        <v>225</v>
      </c>
      <c r="D386" s="25" t="s">
        <v>44</v>
      </c>
      <c r="E386" s="25" t="s">
        <v>76</v>
      </c>
      <c r="F386" s="25" t="s">
        <v>29</v>
      </c>
      <c r="G386" s="25" t="s">
        <v>30</v>
      </c>
      <c r="H386" s="27">
        <v>1540000</v>
      </c>
      <c r="I386" s="27">
        <v>1540000</v>
      </c>
      <c r="J386" s="25" t="s">
        <v>31</v>
      </c>
      <c r="K386" s="25" t="s">
        <v>32</v>
      </c>
      <c r="L386" s="26" t="s">
        <v>115</v>
      </c>
    </row>
    <row r="387" spans="2:12" ht="120">
      <c r="B387" s="24">
        <v>80111600</v>
      </c>
      <c r="C387" s="28" t="s">
        <v>226</v>
      </c>
      <c r="D387" s="25" t="s">
        <v>44</v>
      </c>
      <c r="E387" s="25" t="s">
        <v>76</v>
      </c>
      <c r="F387" s="25" t="s">
        <v>29</v>
      </c>
      <c r="G387" s="25" t="s">
        <v>30</v>
      </c>
      <c r="H387" s="27">
        <v>1525333</v>
      </c>
      <c r="I387" s="27">
        <v>1525333</v>
      </c>
      <c r="J387" s="25" t="s">
        <v>31</v>
      </c>
      <c r="K387" s="25" t="s">
        <v>32</v>
      </c>
      <c r="L387" s="26" t="s">
        <v>115</v>
      </c>
    </row>
    <row r="388" spans="2:12" ht="90">
      <c r="B388" s="24">
        <v>80111600</v>
      </c>
      <c r="C388" s="28" t="s">
        <v>227</v>
      </c>
      <c r="D388" s="25" t="s">
        <v>44</v>
      </c>
      <c r="E388" s="25" t="s">
        <v>76</v>
      </c>
      <c r="F388" s="25" t="s">
        <v>29</v>
      </c>
      <c r="G388" s="25" t="s">
        <v>30</v>
      </c>
      <c r="H388" s="27">
        <v>1083333</v>
      </c>
      <c r="I388" s="27">
        <v>1083333</v>
      </c>
      <c r="J388" s="25" t="s">
        <v>31</v>
      </c>
      <c r="K388" s="25" t="s">
        <v>32</v>
      </c>
      <c r="L388" s="26" t="s">
        <v>115</v>
      </c>
    </row>
    <row r="389" spans="2:12" ht="75">
      <c r="B389" s="24">
        <v>80111600</v>
      </c>
      <c r="C389" s="28" t="s">
        <v>228</v>
      </c>
      <c r="D389" s="25" t="s">
        <v>44</v>
      </c>
      <c r="E389" s="25" t="s">
        <v>76</v>
      </c>
      <c r="F389" s="25" t="s">
        <v>29</v>
      </c>
      <c r="G389" s="25" t="s">
        <v>30</v>
      </c>
      <c r="H389" s="27">
        <v>1100000</v>
      </c>
      <c r="I389" s="27">
        <v>1100000</v>
      </c>
      <c r="J389" s="25" t="s">
        <v>31</v>
      </c>
      <c r="K389" s="25" t="s">
        <v>32</v>
      </c>
      <c r="L389" s="26" t="s">
        <v>115</v>
      </c>
    </row>
    <row r="390" spans="2:12" ht="105">
      <c r="B390" s="24">
        <v>80111600</v>
      </c>
      <c r="C390" s="28" t="s">
        <v>229</v>
      </c>
      <c r="D390" s="25" t="s">
        <v>135</v>
      </c>
      <c r="E390" s="25" t="s">
        <v>96</v>
      </c>
      <c r="F390" s="25" t="s">
        <v>29</v>
      </c>
      <c r="G390" s="25" t="s">
        <v>30</v>
      </c>
      <c r="H390" s="27">
        <v>1968595</v>
      </c>
      <c r="I390" s="27">
        <v>1968595</v>
      </c>
      <c r="J390" s="25" t="s">
        <v>31</v>
      </c>
      <c r="K390" s="25" t="s">
        <v>32</v>
      </c>
      <c r="L390" s="26" t="s">
        <v>115</v>
      </c>
    </row>
    <row r="391" spans="2:12" ht="60">
      <c r="B391" s="24">
        <v>80111600</v>
      </c>
      <c r="C391" s="28" t="s">
        <v>230</v>
      </c>
      <c r="D391" s="25" t="s">
        <v>52</v>
      </c>
      <c r="E391" s="25" t="s">
        <v>79</v>
      </c>
      <c r="F391" s="25" t="s">
        <v>29</v>
      </c>
      <c r="G391" s="25" t="s">
        <v>30</v>
      </c>
      <c r="H391" s="27">
        <f>34500000-1250000</f>
        <v>33250000</v>
      </c>
      <c r="I391" s="27">
        <f>34500000-1250000</f>
        <v>33250000</v>
      </c>
      <c r="J391" s="25" t="s">
        <v>31</v>
      </c>
      <c r="K391" s="25" t="s">
        <v>32</v>
      </c>
      <c r="L391" s="26" t="s">
        <v>115</v>
      </c>
    </row>
    <row r="392" spans="2:12" ht="45">
      <c r="B392" s="24">
        <v>80111600</v>
      </c>
      <c r="C392" s="28" t="s">
        <v>231</v>
      </c>
      <c r="D392" s="25" t="s">
        <v>49</v>
      </c>
      <c r="E392" s="25" t="s">
        <v>50</v>
      </c>
      <c r="F392" s="25" t="s">
        <v>29</v>
      </c>
      <c r="G392" s="25" t="s">
        <v>30</v>
      </c>
      <c r="H392" s="27">
        <v>20700000</v>
      </c>
      <c r="I392" s="27">
        <v>20700000</v>
      </c>
      <c r="J392" s="25" t="s">
        <v>31</v>
      </c>
      <c r="K392" s="25" t="s">
        <v>32</v>
      </c>
      <c r="L392" s="26" t="s">
        <v>115</v>
      </c>
    </row>
    <row r="393" spans="2:12" ht="60">
      <c r="B393" s="24">
        <v>80111600</v>
      </c>
      <c r="C393" s="28" t="s">
        <v>232</v>
      </c>
      <c r="D393" s="25" t="s">
        <v>49</v>
      </c>
      <c r="E393" s="25" t="s">
        <v>50</v>
      </c>
      <c r="F393" s="25" t="s">
        <v>29</v>
      </c>
      <c r="G393" s="25" t="s">
        <v>30</v>
      </c>
      <c r="H393" s="27">
        <f>20700000+954545</f>
        <v>21654545</v>
      </c>
      <c r="I393" s="27">
        <f>20700000+954545</f>
        <v>21654545</v>
      </c>
      <c r="J393" s="25" t="s">
        <v>31</v>
      </c>
      <c r="K393" s="25" t="s">
        <v>32</v>
      </c>
      <c r="L393" s="26" t="s">
        <v>115</v>
      </c>
    </row>
    <row r="394" spans="2:12" ht="75">
      <c r="B394" s="24">
        <v>80111600</v>
      </c>
      <c r="C394" s="28" t="s">
        <v>233</v>
      </c>
      <c r="D394" s="25" t="s">
        <v>41</v>
      </c>
      <c r="E394" s="25" t="s">
        <v>80</v>
      </c>
      <c r="F394" s="25" t="s">
        <v>29</v>
      </c>
      <c r="G394" s="25" t="s">
        <v>30</v>
      </c>
      <c r="H394" s="27">
        <v>29400000</v>
      </c>
      <c r="I394" s="27">
        <v>29400000</v>
      </c>
      <c r="J394" s="25" t="s">
        <v>31</v>
      </c>
      <c r="K394" s="25" t="s">
        <v>32</v>
      </c>
      <c r="L394" s="26" t="s">
        <v>115</v>
      </c>
    </row>
    <row r="395" spans="2:12" ht="90">
      <c r="B395" s="24">
        <v>80111600</v>
      </c>
      <c r="C395" s="28" t="s">
        <v>234</v>
      </c>
      <c r="D395" s="25" t="s">
        <v>36</v>
      </c>
      <c r="E395" s="25" t="s">
        <v>80</v>
      </c>
      <c r="F395" s="25" t="s">
        <v>29</v>
      </c>
      <c r="G395" s="25" t="s">
        <v>30</v>
      </c>
      <c r="H395" s="27">
        <v>14700000</v>
      </c>
      <c r="I395" s="27">
        <v>14700000</v>
      </c>
      <c r="J395" s="25" t="s">
        <v>31</v>
      </c>
      <c r="K395" s="25" t="s">
        <v>32</v>
      </c>
      <c r="L395" s="26" t="s">
        <v>115</v>
      </c>
    </row>
    <row r="396" spans="2:12" ht="105">
      <c r="B396" s="24">
        <v>80111600</v>
      </c>
      <c r="C396" s="28" t="s">
        <v>235</v>
      </c>
      <c r="D396" s="25" t="s">
        <v>39</v>
      </c>
      <c r="E396" s="25" t="s">
        <v>50</v>
      </c>
      <c r="F396" s="25" t="s">
        <v>29</v>
      </c>
      <c r="G396" s="25" t="s">
        <v>30</v>
      </c>
      <c r="H396" s="27">
        <v>30000000</v>
      </c>
      <c r="I396" s="27">
        <v>30000000</v>
      </c>
      <c r="J396" s="25" t="s">
        <v>31</v>
      </c>
      <c r="K396" s="25" t="s">
        <v>32</v>
      </c>
      <c r="L396" s="26" t="s">
        <v>115</v>
      </c>
    </row>
    <row r="397" spans="2:12" ht="75">
      <c r="B397" s="24">
        <v>80111600</v>
      </c>
      <c r="C397" s="28" t="s">
        <v>236</v>
      </c>
      <c r="D397" s="25" t="s">
        <v>39</v>
      </c>
      <c r="E397" s="25" t="s">
        <v>93</v>
      </c>
      <c r="F397" s="25" t="s">
        <v>29</v>
      </c>
      <c r="G397" s="25" t="s">
        <v>30</v>
      </c>
      <c r="H397" s="27">
        <v>21326448</v>
      </c>
      <c r="I397" s="27">
        <v>21326448</v>
      </c>
      <c r="J397" s="25" t="s">
        <v>31</v>
      </c>
      <c r="K397" s="25" t="s">
        <v>32</v>
      </c>
      <c r="L397" s="26" t="s">
        <v>115</v>
      </c>
    </row>
    <row r="398" spans="2:12" ht="75">
      <c r="B398" s="24">
        <v>80111600</v>
      </c>
      <c r="C398" s="28" t="s">
        <v>236</v>
      </c>
      <c r="D398" s="25" t="s">
        <v>39</v>
      </c>
      <c r="E398" s="25" t="s">
        <v>93</v>
      </c>
      <c r="F398" s="25" t="s">
        <v>29</v>
      </c>
      <c r="G398" s="25" t="s">
        <v>30</v>
      </c>
      <c r="H398" s="27">
        <v>21326448</v>
      </c>
      <c r="I398" s="27">
        <v>21326448</v>
      </c>
      <c r="J398" s="25" t="s">
        <v>31</v>
      </c>
      <c r="K398" s="25" t="s">
        <v>32</v>
      </c>
      <c r="L398" s="26" t="s">
        <v>115</v>
      </c>
    </row>
    <row r="399" spans="2:12" ht="75">
      <c r="B399" s="24">
        <v>80111600</v>
      </c>
      <c r="C399" s="28" t="s">
        <v>237</v>
      </c>
      <c r="D399" s="25" t="s">
        <v>39</v>
      </c>
      <c r="E399" s="25" t="s">
        <v>47</v>
      </c>
      <c r="F399" s="25" t="s">
        <v>29</v>
      </c>
      <c r="G399" s="25" t="s">
        <v>30</v>
      </c>
      <c r="H399" s="27">
        <v>8640000</v>
      </c>
      <c r="I399" s="27">
        <v>8640000</v>
      </c>
      <c r="J399" s="25" t="s">
        <v>31</v>
      </c>
      <c r="K399" s="25" t="s">
        <v>32</v>
      </c>
      <c r="L399" s="26" t="s">
        <v>115</v>
      </c>
    </row>
    <row r="400" spans="2:12" ht="75">
      <c r="B400" s="24">
        <v>80111600</v>
      </c>
      <c r="C400" s="28" t="s">
        <v>237</v>
      </c>
      <c r="D400" s="25" t="s">
        <v>39</v>
      </c>
      <c r="E400" s="25" t="s">
        <v>47</v>
      </c>
      <c r="F400" s="25" t="s">
        <v>29</v>
      </c>
      <c r="G400" s="25" t="s">
        <v>30</v>
      </c>
      <c r="H400" s="27">
        <v>8640000</v>
      </c>
      <c r="I400" s="27">
        <v>8640000</v>
      </c>
      <c r="J400" s="25" t="s">
        <v>31</v>
      </c>
      <c r="K400" s="25" t="s">
        <v>32</v>
      </c>
      <c r="L400" s="26" t="s">
        <v>115</v>
      </c>
    </row>
    <row r="401" spans="2:12" ht="75">
      <c r="B401" s="24">
        <v>80111600</v>
      </c>
      <c r="C401" s="28" t="s">
        <v>237</v>
      </c>
      <c r="D401" s="25" t="s">
        <v>39</v>
      </c>
      <c r="E401" s="25" t="s">
        <v>47</v>
      </c>
      <c r="F401" s="25" t="s">
        <v>29</v>
      </c>
      <c r="G401" s="25" t="s">
        <v>30</v>
      </c>
      <c r="H401" s="27">
        <v>8640000</v>
      </c>
      <c r="I401" s="27">
        <v>8640000</v>
      </c>
      <c r="J401" s="25" t="s">
        <v>31</v>
      </c>
      <c r="K401" s="25" t="s">
        <v>32</v>
      </c>
      <c r="L401" s="26" t="s">
        <v>115</v>
      </c>
    </row>
    <row r="402" spans="2:12" ht="75">
      <c r="B402" s="24">
        <v>80111600</v>
      </c>
      <c r="C402" s="28" t="s">
        <v>237</v>
      </c>
      <c r="D402" s="25" t="s">
        <v>39</v>
      </c>
      <c r="E402" s="25" t="s">
        <v>47</v>
      </c>
      <c r="F402" s="25" t="s">
        <v>29</v>
      </c>
      <c r="G402" s="25" t="s">
        <v>30</v>
      </c>
      <c r="H402" s="27">
        <v>8640000</v>
      </c>
      <c r="I402" s="27">
        <v>8640000</v>
      </c>
      <c r="J402" s="25" t="s">
        <v>31</v>
      </c>
      <c r="K402" s="25" t="s">
        <v>32</v>
      </c>
      <c r="L402" s="26" t="s">
        <v>115</v>
      </c>
    </row>
    <row r="403" spans="2:12" ht="75">
      <c r="B403" s="24">
        <v>80111600</v>
      </c>
      <c r="C403" s="28" t="s">
        <v>237</v>
      </c>
      <c r="D403" s="25" t="s">
        <v>39</v>
      </c>
      <c r="E403" s="25" t="s">
        <v>47</v>
      </c>
      <c r="F403" s="25" t="s">
        <v>29</v>
      </c>
      <c r="G403" s="25" t="s">
        <v>30</v>
      </c>
      <c r="H403" s="27">
        <v>8640000</v>
      </c>
      <c r="I403" s="27">
        <v>8640000</v>
      </c>
      <c r="J403" s="25" t="s">
        <v>31</v>
      </c>
      <c r="K403" s="25" t="s">
        <v>32</v>
      </c>
      <c r="L403" s="26" t="s">
        <v>115</v>
      </c>
    </row>
    <row r="404" spans="2:12" ht="75">
      <c r="B404" s="24">
        <v>80111600</v>
      </c>
      <c r="C404" s="28" t="s">
        <v>237</v>
      </c>
      <c r="D404" s="25" t="s">
        <v>39</v>
      </c>
      <c r="E404" s="25" t="s">
        <v>47</v>
      </c>
      <c r="F404" s="25" t="s">
        <v>29</v>
      </c>
      <c r="G404" s="25" t="s">
        <v>30</v>
      </c>
      <c r="H404" s="27">
        <v>8640000</v>
      </c>
      <c r="I404" s="27">
        <v>8640000</v>
      </c>
      <c r="J404" s="25" t="s">
        <v>31</v>
      </c>
      <c r="K404" s="25" t="s">
        <v>32</v>
      </c>
      <c r="L404" s="26" t="s">
        <v>115</v>
      </c>
    </row>
    <row r="405" spans="2:12" ht="75">
      <c r="B405" s="24">
        <v>80111600</v>
      </c>
      <c r="C405" s="28" t="s">
        <v>237</v>
      </c>
      <c r="D405" s="25" t="s">
        <v>39</v>
      </c>
      <c r="E405" s="25" t="s">
        <v>47</v>
      </c>
      <c r="F405" s="25" t="s">
        <v>29</v>
      </c>
      <c r="G405" s="25" t="s">
        <v>30</v>
      </c>
      <c r="H405" s="27">
        <v>8640000</v>
      </c>
      <c r="I405" s="27">
        <v>8640000</v>
      </c>
      <c r="J405" s="25" t="s">
        <v>31</v>
      </c>
      <c r="K405" s="25" t="s">
        <v>32</v>
      </c>
      <c r="L405" s="26" t="s">
        <v>115</v>
      </c>
    </row>
    <row r="406" spans="2:12" ht="75">
      <c r="B406" s="24">
        <v>80111600</v>
      </c>
      <c r="C406" s="28" t="s">
        <v>237</v>
      </c>
      <c r="D406" s="25" t="s">
        <v>39</v>
      </c>
      <c r="E406" s="25" t="s">
        <v>47</v>
      </c>
      <c r="F406" s="25" t="s">
        <v>29</v>
      </c>
      <c r="G406" s="25" t="s">
        <v>30</v>
      </c>
      <c r="H406" s="27">
        <v>8640000</v>
      </c>
      <c r="I406" s="27">
        <v>8640000</v>
      </c>
      <c r="J406" s="25" t="s">
        <v>31</v>
      </c>
      <c r="K406" s="25" t="s">
        <v>32</v>
      </c>
      <c r="L406" s="26" t="s">
        <v>115</v>
      </c>
    </row>
    <row r="407" spans="2:12" ht="75">
      <c r="B407" s="24">
        <v>80111600</v>
      </c>
      <c r="C407" s="28" t="s">
        <v>237</v>
      </c>
      <c r="D407" s="25" t="s">
        <v>39</v>
      </c>
      <c r="E407" s="25" t="s">
        <v>47</v>
      </c>
      <c r="F407" s="25" t="s">
        <v>29</v>
      </c>
      <c r="G407" s="25" t="s">
        <v>30</v>
      </c>
      <c r="H407" s="27">
        <v>8640000</v>
      </c>
      <c r="I407" s="27">
        <v>8640000</v>
      </c>
      <c r="J407" s="25" t="s">
        <v>31</v>
      </c>
      <c r="K407" s="25" t="s">
        <v>32</v>
      </c>
      <c r="L407" s="26" t="s">
        <v>115</v>
      </c>
    </row>
    <row r="408" spans="2:12" ht="75">
      <c r="B408" s="24">
        <v>80111600</v>
      </c>
      <c r="C408" s="28" t="s">
        <v>237</v>
      </c>
      <c r="D408" s="25" t="s">
        <v>39</v>
      </c>
      <c r="E408" s="25" t="s">
        <v>47</v>
      </c>
      <c r="F408" s="25" t="s">
        <v>29</v>
      </c>
      <c r="G408" s="25" t="s">
        <v>30</v>
      </c>
      <c r="H408" s="27">
        <v>8640000</v>
      </c>
      <c r="I408" s="27">
        <v>8640000</v>
      </c>
      <c r="J408" s="25" t="s">
        <v>31</v>
      </c>
      <c r="K408" s="25" t="s">
        <v>32</v>
      </c>
      <c r="L408" s="26" t="s">
        <v>115</v>
      </c>
    </row>
    <row r="409" spans="2:12" ht="60">
      <c r="B409" s="24">
        <v>80111600</v>
      </c>
      <c r="C409" s="28" t="s">
        <v>238</v>
      </c>
      <c r="D409" s="25" t="s">
        <v>39</v>
      </c>
      <c r="E409" s="25" t="s">
        <v>94</v>
      </c>
      <c r="F409" s="25" t="s">
        <v>29</v>
      </c>
      <c r="G409" s="25" t="s">
        <v>30</v>
      </c>
      <c r="H409" s="27">
        <v>9900000</v>
      </c>
      <c r="I409" s="27">
        <v>9900000</v>
      </c>
      <c r="J409" s="25" t="s">
        <v>31</v>
      </c>
      <c r="K409" s="25" t="s">
        <v>32</v>
      </c>
      <c r="L409" s="26" t="s">
        <v>115</v>
      </c>
    </row>
    <row r="410" spans="2:12" ht="60">
      <c r="B410" s="24">
        <v>80111600</v>
      </c>
      <c r="C410" s="28" t="s">
        <v>238</v>
      </c>
      <c r="D410" s="25" t="s">
        <v>39</v>
      </c>
      <c r="E410" s="25" t="s">
        <v>93</v>
      </c>
      <c r="F410" s="25" t="s">
        <v>29</v>
      </c>
      <c r="G410" s="25" t="s">
        <v>30</v>
      </c>
      <c r="H410" s="27">
        <v>10800000</v>
      </c>
      <c r="I410" s="27">
        <v>10800000</v>
      </c>
      <c r="J410" s="25" t="s">
        <v>31</v>
      </c>
      <c r="K410" s="25" t="s">
        <v>32</v>
      </c>
      <c r="L410" s="26" t="s">
        <v>115</v>
      </c>
    </row>
    <row r="411" spans="2:12" ht="60">
      <c r="B411" s="24">
        <v>80111600</v>
      </c>
      <c r="C411" s="28" t="s">
        <v>238</v>
      </c>
      <c r="D411" s="25" t="s">
        <v>45</v>
      </c>
      <c r="E411" s="25" t="s">
        <v>93</v>
      </c>
      <c r="F411" s="25" t="s">
        <v>29</v>
      </c>
      <c r="G411" s="25" t="s">
        <v>30</v>
      </c>
      <c r="H411" s="27">
        <f>11700000-900000</f>
        <v>10800000</v>
      </c>
      <c r="I411" s="27">
        <f>11700000-900000</f>
        <v>10800000</v>
      </c>
      <c r="J411" s="25" t="s">
        <v>31</v>
      </c>
      <c r="K411" s="25" t="s">
        <v>32</v>
      </c>
      <c r="L411" s="26" t="s">
        <v>115</v>
      </c>
    </row>
    <row r="412" spans="2:12" ht="60">
      <c r="B412" s="24">
        <v>80111600</v>
      </c>
      <c r="C412" s="28" t="s">
        <v>238</v>
      </c>
      <c r="D412" s="25" t="s">
        <v>39</v>
      </c>
      <c r="E412" s="25" t="s">
        <v>47</v>
      </c>
      <c r="F412" s="25" t="s">
        <v>29</v>
      </c>
      <c r="G412" s="25" t="s">
        <v>30</v>
      </c>
      <c r="H412" s="27">
        <v>10800000</v>
      </c>
      <c r="I412" s="27">
        <v>10800000</v>
      </c>
      <c r="J412" s="25" t="s">
        <v>31</v>
      </c>
      <c r="K412" s="25" t="s">
        <v>32</v>
      </c>
      <c r="L412" s="26" t="s">
        <v>115</v>
      </c>
    </row>
    <row r="413" spans="2:12" ht="60">
      <c r="B413" s="24">
        <v>80111600</v>
      </c>
      <c r="C413" s="28" t="s">
        <v>238</v>
      </c>
      <c r="D413" s="25" t="s">
        <v>39</v>
      </c>
      <c r="E413" s="25" t="s">
        <v>94</v>
      </c>
      <c r="F413" s="25" t="s">
        <v>29</v>
      </c>
      <c r="G413" s="25" t="s">
        <v>30</v>
      </c>
      <c r="H413" s="27">
        <v>10800000</v>
      </c>
      <c r="I413" s="27">
        <v>10800000</v>
      </c>
      <c r="J413" s="25" t="s">
        <v>31</v>
      </c>
      <c r="K413" s="25" t="s">
        <v>32</v>
      </c>
      <c r="L413" s="26" t="s">
        <v>115</v>
      </c>
    </row>
    <row r="414" spans="2:12" ht="60">
      <c r="B414" s="24">
        <v>80111600</v>
      </c>
      <c r="C414" s="28" t="s">
        <v>238</v>
      </c>
      <c r="D414" s="25" t="s">
        <v>39</v>
      </c>
      <c r="E414" s="25" t="s">
        <v>93</v>
      </c>
      <c r="F414" s="25" t="s">
        <v>29</v>
      </c>
      <c r="G414" s="25" t="s">
        <v>30</v>
      </c>
      <c r="H414" s="27">
        <v>10800000</v>
      </c>
      <c r="I414" s="27">
        <v>10800000</v>
      </c>
      <c r="J414" s="25" t="s">
        <v>31</v>
      </c>
      <c r="K414" s="25" t="s">
        <v>32</v>
      </c>
      <c r="L414" s="26" t="s">
        <v>115</v>
      </c>
    </row>
    <row r="415" spans="2:12" ht="60">
      <c r="B415" s="24">
        <v>80111600</v>
      </c>
      <c r="C415" s="28" t="s">
        <v>238</v>
      </c>
      <c r="D415" s="25" t="s">
        <v>39</v>
      </c>
      <c r="E415" s="25" t="s">
        <v>93</v>
      </c>
      <c r="F415" s="25" t="s">
        <v>29</v>
      </c>
      <c r="G415" s="25" t="s">
        <v>30</v>
      </c>
      <c r="H415" s="27">
        <v>10800000</v>
      </c>
      <c r="I415" s="27">
        <v>10800000</v>
      </c>
      <c r="J415" s="25" t="s">
        <v>31</v>
      </c>
      <c r="K415" s="25" t="s">
        <v>32</v>
      </c>
      <c r="L415" s="26" t="s">
        <v>115</v>
      </c>
    </row>
    <row r="416" spans="2:12" ht="90">
      <c r="B416" s="24">
        <v>80111600</v>
      </c>
      <c r="C416" s="28" t="s">
        <v>239</v>
      </c>
      <c r="D416" s="25" t="s">
        <v>45</v>
      </c>
      <c r="E416" s="25" t="s">
        <v>95</v>
      </c>
      <c r="F416" s="25" t="s">
        <v>29</v>
      </c>
      <c r="G416" s="25" t="s">
        <v>30</v>
      </c>
      <c r="H416" s="27">
        <f>12654720-843150</f>
        <v>11811570</v>
      </c>
      <c r="I416" s="27">
        <f>12654720-843150</f>
        <v>11811570</v>
      </c>
      <c r="J416" s="25" t="s">
        <v>31</v>
      </c>
      <c r="K416" s="25" t="s">
        <v>32</v>
      </c>
      <c r="L416" s="26" t="s">
        <v>115</v>
      </c>
    </row>
    <row r="417" spans="2:12" ht="90">
      <c r="B417" s="24">
        <v>80111600</v>
      </c>
      <c r="C417" s="28" t="s">
        <v>239</v>
      </c>
      <c r="D417" s="25" t="s">
        <v>39</v>
      </c>
      <c r="E417" s="25" t="s">
        <v>95</v>
      </c>
      <c r="F417" s="25" t="s">
        <v>29</v>
      </c>
      <c r="G417" s="25" t="s">
        <v>30</v>
      </c>
      <c r="H417" s="27">
        <v>10643844</v>
      </c>
      <c r="I417" s="27">
        <v>10643844</v>
      </c>
      <c r="J417" s="25" t="s">
        <v>31</v>
      </c>
      <c r="K417" s="25" t="s">
        <v>32</v>
      </c>
      <c r="L417" s="26" t="s">
        <v>115</v>
      </c>
    </row>
    <row r="418" spans="2:12" ht="60">
      <c r="B418" s="24">
        <v>80111600</v>
      </c>
      <c r="C418" s="28" t="s">
        <v>240</v>
      </c>
      <c r="D418" s="25" t="s">
        <v>52</v>
      </c>
      <c r="E418" s="25" t="s">
        <v>96</v>
      </c>
      <c r="F418" s="25" t="s">
        <v>29</v>
      </c>
      <c r="G418" s="25" t="s">
        <v>30</v>
      </c>
      <c r="H418" s="27">
        <v>1875000</v>
      </c>
      <c r="I418" s="27">
        <v>1875000</v>
      </c>
      <c r="J418" s="25" t="s">
        <v>31</v>
      </c>
      <c r="K418" s="25" t="s">
        <v>32</v>
      </c>
      <c r="L418" s="26" t="s">
        <v>115</v>
      </c>
    </row>
    <row r="419" spans="2:12" ht="45">
      <c r="B419" s="24">
        <v>80111600</v>
      </c>
      <c r="C419" s="28" t="s">
        <v>241</v>
      </c>
      <c r="D419" s="25" t="s">
        <v>55</v>
      </c>
      <c r="E419" s="25" t="s">
        <v>79</v>
      </c>
      <c r="F419" s="25" t="s">
        <v>29</v>
      </c>
      <c r="G419" s="25" t="s">
        <v>30</v>
      </c>
      <c r="H419" s="27">
        <v>19800000</v>
      </c>
      <c r="I419" s="27">
        <v>19800000</v>
      </c>
      <c r="J419" s="25" t="s">
        <v>31</v>
      </c>
      <c r="K419" s="25" t="s">
        <v>32</v>
      </c>
      <c r="L419" s="26" t="s">
        <v>115</v>
      </c>
    </row>
    <row r="420" spans="2:12" ht="45">
      <c r="B420" s="24">
        <v>80111600</v>
      </c>
      <c r="C420" s="28" t="s">
        <v>242</v>
      </c>
      <c r="D420" s="25" t="s">
        <v>55</v>
      </c>
      <c r="E420" s="25" t="s">
        <v>79</v>
      </c>
      <c r="F420" s="25" t="s">
        <v>29</v>
      </c>
      <c r="G420" s="25" t="s">
        <v>30</v>
      </c>
      <c r="H420" s="27">
        <f>19800000-366667</f>
        <v>19433333</v>
      </c>
      <c r="I420" s="27">
        <f>19800000-366667</f>
        <v>19433333</v>
      </c>
      <c r="J420" s="25" t="s">
        <v>31</v>
      </c>
      <c r="K420" s="25" t="s">
        <v>32</v>
      </c>
      <c r="L420" s="26" t="s">
        <v>115</v>
      </c>
    </row>
    <row r="421" spans="2:12" ht="45">
      <c r="B421" s="24">
        <v>80111600</v>
      </c>
      <c r="C421" s="28" t="s">
        <v>243</v>
      </c>
      <c r="D421" s="25" t="s">
        <v>55</v>
      </c>
      <c r="E421" s="25" t="s">
        <v>79</v>
      </c>
      <c r="F421" s="25" t="s">
        <v>29</v>
      </c>
      <c r="G421" s="25" t="s">
        <v>30</v>
      </c>
      <c r="H421" s="27">
        <v>19800000</v>
      </c>
      <c r="I421" s="27">
        <v>19800000</v>
      </c>
      <c r="J421" s="25" t="s">
        <v>31</v>
      </c>
      <c r="K421" s="25" t="s">
        <v>32</v>
      </c>
      <c r="L421" s="26" t="s">
        <v>115</v>
      </c>
    </row>
    <row r="422" spans="2:12" ht="45">
      <c r="B422" s="24">
        <v>80111600</v>
      </c>
      <c r="C422" s="28" t="s">
        <v>244</v>
      </c>
      <c r="D422" s="25" t="s">
        <v>52</v>
      </c>
      <c r="E422" s="25" t="s">
        <v>50</v>
      </c>
      <c r="F422" s="25" t="s">
        <v>29</v>
      </c>
      <c r="G422" s="25" t="s">
        <v>30</v>
      </c>
      <c r="H422" s="27">
        <v>19800000</v>
      </c>
      <c r="I422" s="27">
        <v>19800000</v>
      </c>
      <c r="J422" s="25" t="s">
        <v>31</v>
      </c>
      <c r="K422" s="25" t="s">
        <v>32</v>
      </c>
      <c r="L422" s="26" t="s">
        <v>115</v>
      </c>
    </row>
    <row r="423" spans="2:12" ht="45">
      <c r="B423" s="24">
        <v>80111600</v>
      </c>
      <c r="C423" s="28" t="s">
        <v>245</v>
      </c>
      <c r="D423" s="25" t="s">
        <v>55</v>
      </c>
      <c r="E423" s="25" t="s">
        <v>50</v>
      </c>
      <c r="F423" s="25" t="s">
        <v>29</v>
      </c>
      <c r="G423" s="25" t="s">
        <v>30</v>
      </c>
      <c r="H423" s="27">
        <v>19800000</v>
      </c>
      <c r="I423" s="27">
        <v>19800000</v>
      </c>
      <c r="J423" s="25" t="s">
        <v>31</v>
      </c>
      <c r="K423" s="25" t="s">
        <v>32</v>
      </c>
      <c r="L423" s="26" t="s">
        <v>115</v>
      </c>
    </row>
    <row r="424" spans="2:12" ht="45">
      <c r="B424" s="24">
        <v>80111600</v>
      </c>
      <c r="C424" s="28" t="s">
        <v>246</v>
      </c>
      <c r="D424" s="25" t="s">
        <v>55</v>
      </c>
      <c r="E424" s="25" t="s">
        <v>50</v>
      </c>
      <c r="F424" s="25" t="s">
        <v>29</v>
      </c>
      <c r="G424" s="25" t="s">
        <v>30</v>
      </c>
      <c r="H424" s="27">
        <v>19800000</v>
      </c>
      <c r="I424" s="27">
        <v>19800000</v>
      </c>
      <c r="J424" s="25" t="s">
        <v>31</v>
      </c>
      <c r="K424" s="25" t="s">
        <v>32</v>
      </c>
      <c r="L424" s="26" t="s">
        <v>115</v>
      </c>
    </row>
    <row r="425" spans="2:12" ht="45">
      <c r="B425" s="24">
        <v>80111600</v>
      </c>
      <c r="C425" s="28" t="s">
        <v>247</v>
      </c>
      <c r="D425" s="25" t="s">
        <v>52</v>
      </c>
      <c r="E425" s="25" t="s">
        <v>50</v>
      </c>
      <c r="F425" s="25" t="s">
        <v>29</v>
      </c>
      <c r="G425" s="25" t="s">
        <v>30</v>
      </c>
      <c r="H425" s="27">
        <v>16200000</v>
      </c>
      <c r="I425" s="27">
        <v>16200000</v>
      </c>
      <c r="J425" s="25" t="s">
        <v>31</v>
      </c>
      <c r="K425" s="25" t="s">
        <v>32</v>
      </c>
      <c r="L425" s="26" t="s">
        <v>115</v>
      </c>
    </row>
    <row r="426" spans="2:12" ht="45">
      <c r="B426" s="24">
        <v>80111600</v>
      </c>
      <c r="C426" s="28" t="s">
        <v>248</v>
      </c>
      <c r="D426" s="25" t="s">
        <v>52</v>
      </c>
      <c r="E426" s="25" t="s">
        <v>50</v>
      </c>
      <c r="F426" s="25" t="s">
        <v>29</v>
      </c>
      <c r="G426" s="25" t="s">
        <v>30</v>
      </c>
      <c r="H426" s="27">
        <v>42000000</v>
      </c>
      <c r="I426" s="27">
        <v>42000000</v>
      </c>
      <c r="J426" s="25" t="s">
        <v>31</v>
      </c>
      <c r="K426" s="25" t="s">
        <v>32</v>
      </c>
      <c r="L426" s="26" t="s">
        <v>115</v>
      </c>
    </row>
    <row r="427" spans="2:12" ht="75">
      <c r="B427" s="24">
        <v>80111600</v>
      </c>
      <c r="C427" s="28" t="s">
        <v>249</v>
      </c>
      <c r="D427" s="25" t="s">
        <v>52</v>
      </c>
      <c r="E427" s="25" t="s">
        <v>97</v>
      </c>
      <c r="F427" s="25" t="s">
        <v>29</v>
      </c>
      <c r="G427" s="25" t="s">
        <v>30</v>
      </c>
      <c r="H427" s="27">
        <v>28022904</v>
      </c>
      <c r="I427" s="27">
        <v>28022904</v>
      </c>
      <c r="J427" s="25" t="s">
        <v>31</v>
      </c>
      <c r="K427" s="25" t="s">
        <v>32</v>
      </c>
      <c r="L427" s="26" t="s">
        <v>115</v>
      </c>
    </row>
    <row r="428" spans="2:12" ht="75">
      <c r="B428" s="24">
        <v>80111600</v>
      </c>
      <c r="C428" s="28" t="s">
        <v>249</v>
      </c>
      <c r="D428" s="25" t="s">
        <v>52</v>
      </c>
      <c r="E428" s="25" t="s">
        <v>97</v>
      </c>
      <c r="F428" s="25" t="s">
        <v>29</v>
      </c>
      <c r="G428" s="25" t="s">
        <v>30</v>
      </c>
      <c r="H428" s="27">
        <v>28022904</v>
      </c>
      <c r="I428" s="27">
        <v>28022904</v>
      </c>
      <c r="J428" s="25" t="s">
        <v>31</v>
      </c>
      <c r="K428" s="25" t="s">
        <v>32</v>
      </c>
      <c r="L428" s="26" t="s">
        <v>115</v>
      </c>
    </row>
    <row r="429" spans="2:12" ht="75">
      <c r="B429" s="24">
        <v>80111600</v>
      </c>
      <c r="C429" s="28" t="s">
        <v>249</v>
      </c>
      <c r="D429" s="25" t="s">
        <v>52</v>
      </c>
      <c r="E429" s="25" t="s">
        <v>97</v>
      </c>
      <c r="F429" s="25" t="s">
        <v>29</v>
      </c>
      <c r="G429" s="25" t="s">
        <v>30</v>
      </c>
      <c r="H429" s="27">
        <v>28022904</v>
      </c>
      <c r="I429" s="27">
        <v>28022904</v>
      </c>
      <c r="J429" s="25" t="s">
        <v>31</v>
      </c>
      <c r="K429" s="25" t="s">
        <v>32</v>
      </c>
      <c r="L429" s="26" t="s">
        <v>115</v>
      </c>
    </row>
    <row r="430" spans="2:12" ht="75">
      <c r="B430" s="24">
        <v>80111600</v>
      </c>
      <c r="C430" s="28" t="s">
        <v>249</v>
      </c>
      <c r="D430" s="25" t="s">
        <v>49</v>
      </c>
      <c r="E430" s="25" t="s">
        <v>97</v>
      </c>
      <c r="F430" s="25" t="s">
        <v>29</v>
      </c>
      <c r="G430" s="25" t="s">
        <v>30</v>
      </c>
      <c r="H430" s="27">
        <v>28022904</v>
      </c>
      <c r="I430" s="27">
        <v>28022904</v>
      </c>
      <c r="J430" s="25" t="s">
        <v>31</v>
      </c>
      <c r="K430" s="25" t="s">
        <v>32</v>
      </c>
      <c r="L430" s="26" t="s">
        <v>115</v>
      </c>
    </row>
    <row r="431" spans="2:12" ht="75">
      <c r="B431" s="24">
        <v>80111600</v>
      </c>
      <c r="C431" s="28" t="s">
        <v>249</v>
      </c>
      <c r="D431" s="25" t="s">
        <v>52</v>
      </c>
      <c r="E431" s="25" t="s">
        <v>97</v>
      </c>
      <c r="F431" s="25" t="s">
        <v>29</v>
      </c>
      <c r="G431" s="25" t="s">
        <v>30</v>
      </c>
      <c r="H431" s="27">
        <v>28022904</v>
      </c>
      <c r="I431" s="27">
        <v>28022904</v>
      </c>
      <c r="J431" s="25" t="s">
        <v>31</v>
      </c>
      <c r="K431" s="25" t="s">
        <v>32</v>
      </c>
      <c r="L431" s="26" t="s">
        <v>115</v>
      </c>
    </row>
    <row r="432" spans="2:12" ht="75">
      <c r="B432" s="24">
        <v>80111600</v>
      </c>
      <c r="C432" s="28" t="s">
        <v>249</v>
      </c>
      <c r="D432" s="25" t="s">
        <v>52</v>
      </c>
      <c r="E432" s="25" t="s">
        <v>97</v>
      </c>
      <c r="F432" s="25" t="s">
        <v>29</v>
      </c>
      <c r="G432" s="25" t="s">
        <v>30</v>
      </c>
      <c r="H432" s="27">
        <v>28022904</v>
      </c>
      <c r="I432" s="27">
        <v>28022904</v>
      </c>
      <c r="J432" s="25" t="s">
        <v>31</v>
      </c>
      <c r="K432" s="25" t="s">
        <v>32</v>
      </c>
      <c r="L432" s="26" t="s">
        <v>115</v>
      </c>
    </row>
    <row r="433" spans="2:12" ht="90">
      <c r="B433" s="24">
        <v>80111600</v>
      </c>
      <c r="C433" s="28" t="s">
        <v>250</v>
      </c>
      <c r="D433" s="25" t="s">
        <v>36</v>
      </c>
      <c r="E433" s="25" t="s">
        <v>96</v>
      </c>
      <c r="F433" s="25" t="s">
        <v>29</v>
      </c>
      <c r="G433" s="25" t="s">
        <v>30</v>
      </c>
      <c r="H433" s="27">
        <v>4003272</v>
      </c>
      <c r="I433" s="27">
        <v>4003272</v>
      </c>
      <c r="J433" s="25" t="s">
        <v>31</v>
      </c>
      <c r="K433" s="25" t="s">
        <v>32</v>
      </c>
      <c r="L433" s="26" t="s">
        <v>115</v>
      </c>
    </row>
    <row r="434" spans="2:12" ht="75">
      <c r="B434" s="24">
        <v>80111600</v>
      </c>
      <c r="C434" s="28" t="s">
        <v>251</v>
      </c>
      <c r="D434" s="25" t="s">
        <v>41</v>
      </c>
      <c r="E434" s="25" t="s">
        <v>62</v>
      </c>
      <c r="F434" s="25" t="s">
        <v>29</v>
      </c>
      <c r="G434" s="25" t="s">
        <v>30</v>
      </c>
      <c r="H434" s="27">
        <v>8006544</v>
      </c>
      <c r="I434" s="27">
        <v>8006544</v>
      </c>
      <c r="J434" s="25" t="s">
        <v>31</v>
      </c>
      <c r="K434" s="25" t="s">
        <v>32</v>
      </c>
      <c r="L434" s="26" t="s">
        <v>115</v>
      </c>
    </row>
    <row r="435" spans="2:12" ht="90">
      <c r="B435" s="24">
        <v>80111600</v>
      </c>
      <c r="C435" s="28" t="s">
        <v>252</v>
      </c>
      <c r="D435" s="25" t="s">
        <v>36</v>
      </c>
      <c r="E435" s="25" t="s">
        <v>96</v>
      </c>
      <c r="F435" s="25" t="s">
        <v>29</v>
      </c>
      <c r="G435" s="25" t="s">
        <v>30</v>
      </c>
      <c r="H435" s="27">
        <v>4003272</v>
      </c>
      <c r="I435" s="27">
        <v>4003272</v>
      </c>
      <c r="J435" s="25" t="s">
        <v>31</v>
      </c>
      <c r="K435" s="25" t="s">
        <v>32</v>
      </c>
      <c r="L435" s="26" t="s">
        <v>115</v>
      </c>
    </row>
    <row r="436" spans="2:12" ht="75">
      <c r="B436" s="24">
        <v>80111600</v>
      </c>
      <c r="C436" s="28" t="s">
        <v>251</v>
      </c>
      <c r="D436" s="25" t="s">
        <v>41</v>
      </c>
      <c r="E436" s="25" t="s">
        <v>62</v>
      </c>
      <c r="F436" s="25" t="s">
        <v>29</v>
      </c>
      <c r="G436" s="25" t="s">
        <v>30</v>
      </c>
      <c r="H436" s="27">
        <v>8006544</v>
      </c>
      <c r="I436" s="27">
        <v>8006544</v>
      </c>
      <c r="J436" s="25" t="s">
        <v>31</v>
      </c>
      <c r="K436" s="25" t="s">
        <v>32</v>
      </c>
      <c r="L436" s="26" t="s">
        <v>115</v>
      </c>
    </row>
    <row r="437" spans="2:12" ht="90">
      <c r="B437" s="24">
        <v>80111600</v>
      </c>
      <c r="C437" s="28" t="s">
        <v>253</v>
      </c>
      <c r="D437" s="25" t="s">
        <v>36</v>
      </c>
      <c r="E437" s="25" t="s">
        <v>96</v>
      </c>
      <c r="F437" s="25" t="s">
        <v>29</v>
      </c>
      <c r="G437" s="25" t="s">
        <v>30</v>
      </c>
      <c r="H437" s="27">
        <v>4003272</v>
      </c>
      <c r="I437" s="27">
        <v>4003272</v>
      </c>
      <c r="J437" s="25" t="s">
        <v>31</v>
      </c>
      <c r="K437" s="25" t="s">
        <v>32</v>
      </c>
      <c r="L437" s="26" t="s">
        <v>115</v>
      </c>
    </row>
    <row r="438" spans="2:12" ht="75">
      <c r="B438" s="24">
        <v>80111600</v>
      </c>
      <c r="C438" s="28" t="s">
        <v>251</v>
      </c>
      <c r="D438" s="25" t="s">
        <v>41</v>
      </c>
      <c r="E438" s="25" t="s">
        <v>62</v>
      </c>
      <c r="F438" s="25" t="s">
        <v>29</v>
      </c>
      <c r="G438" s="25" t="s">
        <v>30</v>
      </c>
      <c r="H438" s="27">
        <v>8006544</v>
      </c>
      <c r="I438" s="27">
        <v>8006544</v>
      </c>
      <c r="J438" s="25" t="s">
        <v>31</v>
      </c>
      <c r="K438" s="25" t="s">
        <v>32</v>
      </c>
      <c r="L438" s="26" t="s">
        <v>115</v>
      </c>
    </row>
    <row r="439" spans="2:12" ht="75">
      <c r="B439" s="24">
        <v>80111600</v>
      </c>
      <c r="C439" s="28" t="s">
        <v>251</v>
      </c>
      <c r="D439" s="25" t="s">
        <v>41</v>
      </c>
      <c r="E439" s="25" t="s">
        <v>62</v>
      </c>
      <c r="F439" s="25" t="s">
        <v>29</v>
      </c>
      <c r="G439" s="25" t="s">
        <v>30</v>
      </c>
      <c r="H439" s="27">
        <v>8006544</v>
      </c>
      <c r="I439" s="27">
        <v>8006544</v>
      </c>
      <c r="J439" s="25" t="s">
        <v>31</v>
      </c>
      <c r="K439" s="25" t="s">
        <v>32</v>
      </c>
      <c r="L439" s="26" t="s">
        <v>115</v>
      </c>
    </row>
    <row r="440" spans="2:12" ht="90">
      <c r="B440" s="24">
        <v>80111600</v>
      </c>
      <c r="C440" s="28" t="s">
        <v>254</v>
      </c>
      <c r="D440" s="25" t="s">
        <v>36</v>
      </c>
      <c r="E440" s="25" t="s">
        <v>96</v>
      </c>
      <c r="F440" s="25" t="s">
        <v>29</v>
      </c>
      <c r="G440" s="25" t="s">
        <v>30</v>
      </c>
      <c r="H440" s="27">
        <v>4003272</v>
      </c>
      <c r="I440" s="27">
        <v>4003272</v>
      </c>
      <c r="J440" s="25" t="s">
        <v>31</v>
      </c>
      <c r="K440" s="25" t="s">
        <v>32</v>
      </c>
      <c r="L440" s="26" t="s">
        <v>115</v>
      </c>
    </row>
    <row r="441" spans="2:12" ht="75">
      <c r="B441" s="24">
        <v>80111600</v>
      </c>
      <c r="C441" s="28" t="s">
        <v>251</v>
      </c>
      <c r="D441" s="25" t="s">
        <v>41</v>
      </c>
      <c r="E441" s="25" t="s">
        <v>62</v>
      </c>
      <c r="F441" s="25" t="s">
        <v>29</v>
      </c>
      <c r="G441" s="25" t="s">
        <v>30</v>
      </c>
      <c r="H441" s="27">
        <v>8006544</v>
      </c>
      <c r="I441" s="27">
        <v>8006544</v>
      </c>
      <c r="J441" s="25" t="s">
        <v>31</v>
      </c>
      <c r="K441" s="25" t="s">
        <v>32</v>
      </c>
      <c r="L441" s="26" t="s">
        <v>115</v>
      </c>
    </row>
    <row r="442" spans="2:12" ht="90">
      <c r="B442" s="24">
        <v>80111600</v>
      </c>
      <c r="C442" s="28" t="s">
        <v>255</v>
      </c>
      <c r="D442" s="25" t="s">
        <v>36</v>
      </c>
      <c r="E442" s="25" t="s">
        <v>96</v>
      </c>
      <c r="F442" s="25" t="s">
        <v>29</v>
      </c>
      <c r="G442" s="25" t="s">
        <v>30</v>
      </c>
      <c r="H442" s="27">
        <v>4003272</v>
      </c>
      <c r="I442" s="27">
        <v>4003272</v>
      </c>
      <c r="J442" s="25" t="s">
        <v>31</v>
      </c>
      <c r="K442" s="25" t="s">
        <v>32</v>
      </c>
      <c r="L442" s="26" t="s">
        <v>115</v>
      </c>
    </row>
    <row r="443" spans="2:12" ht="75">
      <c r="B443" s="24">
        <v>80111600</v>
      </c>
      <c r="C443" s="28" t="s">
        <v>251</v>
      </c>
      <c r="D443" s="25" t="s">
        <v>41</v>
      </c>
      <c r="E443" s="25" t="s">
        <v>62</v>
      </c>
      <c r="F443" s="25" t="s">
        <v>29</v>
      </c>
      <c r="G443" s="25" t="s">
        <v>30</v>
      </c>
      <c r="H443" s="27">
        <v>8006544</v>
      </c>
      <c r="I443" s="27">
        <v>8006544</v>
      </c>
      <c r="J443" s="25" t="s">
        <v>31</v>
      </c>
      <c r="K443" s="25" t="s">
        <v>32</v>
      </c>
      <c r="L443" s="26" t="s">
        <v>115</v>
      </c>
    </row>
    <row r="444" spans="2:12" ht="90">
      <c r="B444" s="24">
        <v>80111600</v>
      </c>
      <c r="C444" s="28" t="s">
        <v>256</v>
      </c>
      <c r="D444" s="25" t="s">
        <v>36</v>
      </c>
      <c r="E444" s="25" t="s">
        <v>96</v>
      </c>
      <c r="F444" s="25" t="s">
        <v>29</v>
      </c>
      <c r="G444" s="25" t="s">
        <v>30</v>
      </c>
      <c r="H444" s="27">
        <f>217146846-12654720-10643844-81900000-86400000+22490982-4003272-4003272-4003272-4003272-4003272-4003272-4003272-4003272-4003272-4003272-4003272</f>
        <v>4003272</v>
      </c>
      <c r="I444" s="27">
        <f>217146846-12654720-10643844-81900000-86400000+22490982-4003272-4003272-4003272-4003272-4003272-4003272-4003272-4003272-4003272-4003272-4003272</f>
        <v>4003272</v>
      </c>
      <c r="J444" s="25" t="s">
        <v>31</v>
      </c>
      <c r="K444" s="25" t="s">
        <v>32</v>
      </c>
      <c r="L444" s="26" t="s">
        <v>115</v>
      </c>
    </row>
    <row r="445" spans="2:12" ht="75">
      <c r="B445" s="24">
        <v>80111600</v>
      </c>
      <c r="C445" s="28" t="s">
        <v>251</v>
      </c>
      <c r="D445" s="25" t="s">
        <v>41</v>
      </c>
      <c r="E445" s="25" t="s">
        <v>62</v>
      </c>
      <c r="F445" s="25" t="s">
        <v>29</v>
      </c>
      <c r="G445" s="25" t="s">
        <v>30</v>
      </c>
      <c r="H445" s="27">
        <v>8006544</v>
      </c>
      <c r="I445" s="27">
        <v>8006544</v>
      </c>
      <c r="J445" s="25" t="s">
        <v>31</v>
      </c>
      <c r="K445" s="25" t="s">
        <v>32</v>
      </c>
      <c r="L445" s="26" t="s">
        <v>115</v>
      </c>
    </row>
    <row r="446" spans="2:12" ht="90">
      <c r="B446" s="24">
        <v>80111600</v>
      </c>
      <c r="C446" s="28" t="s">
        <v>257</v>
      </c>
      <c r="D446" s="25" t="s">
        <v>36</v>
      </c>
      <c r="E446" s="25" t="s">
        <v>96</v>
      </c>
      <c r="F446" s="25" t="s">
        <v>29</v>
      </c>
      <c r="G446" s="25" t="s">
        <v>30</v>
      </c>
      <c r="H446" s="27">
        <v>4003272</v>
      </c>
      <c r="I446" s="27">
        <v>4003272</v>
      </c>
      <c r="J446" s="25" t="s">
        <v>31</v>
      </c>
      <c r="K446" s="25" t="s">
        <v>32</v>
      </c>
      <c r="L446" s="26" t="s">
        <v>115</v>
      </c>
    </row>
    <row r="447" spans="2:12" ht="75">
      <c r="B447" s="24">
        <v>80111600</v>
      </c>
      <c r="C447" s="28" t="s">
        <v>251</v>
      </c>
      <c r="D447" s="25" t="s">
        <v>41</v>
      </c>
      <c r="E447" s="25" t="s">
        <v>62</v>
      </c>
      <c r="F447" s="25" t="s">
        <v>29</v>
      </c>
      <c r="G447" s="25" t="s">
        <v>30</v>
      </c>
      <c r="H447" s="27">
        <v>8006544</v>
      </c>
      <c r="I447" s="27">
        <v>8006544</v>
      </c>
      <c r="J447" s="25" t="s">
        <v>31</v>
      </c>
      <c r="K447" s="25" t="s">
        <v>32</v>
      </c>
      <c r="L447" s="26" t="s">
        <v>115</v>
      </c>
    </row>
    <row r="448" spans="2:12" ht="90">
      <c r="B448" s="24">
        <v>80111600</v>
      </c>
      <c r="C448" s="28" t="s">
        <v>258</v>
      </c>
      <c r="D448" s="25" t="s">
        <v>36</v>
      </c>
      <c r="E448" s="25" t="s">
        <v>96</v>
      </c>
      <c r="F448" s="25" t="s">
        <v>29</v>
      </c>
      <c r="G448" s="25" t="s">
        <v>30</v>
      </c>
      <c r="H448" s="27">
        <v>4003272</v>
      </c>
      <c r="I448" s="27">
        <v>4003272</v>
      </c>
      <c r="J448" s="25" t="s">
        <v>31</v>
      </c>
      <c r="K448" s="25" t="s">
        <v>32</v>
      </c>
      <c r="L448" s="26" t="s">
        <v>115</v>
      </c>
    </row>
    <row r="449" spans="2:12" ht="75">
      <c r="B449" s="24">
        <v>80111600</v>
      </c>
      <c r="C449" s="28" t="s">
        <v>251</v>
      </c>
      <c r="D449" s="25" t="s">
        <v>41</v>
      </c>
      <c r="E449" s="25" t="s">
        <v>62</v>
      </c>
      <c r="F449" s="25" t="s">
        <v>29</v>
      </c>
      <c r="G449" s="25" t="s">
        <v>30</v>
      </c>
      <c r="H449" s="27">
        <v>8006544</v>
      </c>
      <c r="I449" s="27">
        <v>8006544</v>
      </c>
      <c r="J449" s="25" t="s">
        <v>31</v>
      </c>
      <c r="K449" s="25" t="s">
        <v>32</v>
      </c>
      <c r="L449" s="26" t="s">
        <v>115</v>
      </c>
    </row>
    <row r="450" spans="2:12" ht="90">
      <c r="B450" s="24">
        <v>80111600</v>
      </c>
      <c r="C450" s="28" t="s">
        <v>259</v>
      </c>
      <c r="D450" s="25" t="s">
        <v>36</v>
      </c>
      <c r="E450" s="25" t="s">
        <v>96</v>
      </c>
      <c r="F450" s="25" t="s">
        <v>29</v>
      </c>
      <c r="G450" s="25" t="s">
        <v>30</v>
      </c>
      <c r="H450" s="27">
        <v>4003272</v>
      </c>
      <c r="I450" s="27">
        <v>4003272</v>
      </c>
      <c r="J450" s="25" t="s">
        <v>31</v>
      </c>
      <c r="K450" s="25" t="s">
        <v>32</v>
      </c>
      <c r="L450" s="26" t="s">
        <v>115</v>
      </c>
    </row>
    <row r="451" spans="2:12" ht="75">
      <c r="B451" s="24">
        <v>80111600</v>
      </c>
      <c r="C451" s="28" t="s">
        <v>251</v>
      </c>
      <c r="D451" s="25" t="s">
        <v>41</v>
      </c>
      <c r="E451" s="25" t="s">
        <v>62</v>
      </c>
      <c r="F451" s="25" t="s">
        <v>29</v>
      </c>
      <c r="G451" s="25" t="s">
        <v>30</v>
      </c>
      <c r="H451" s="27">
        <v>8006544</v>
      </c>
      <c r="I451" s="27">
        <v>8006544</v>
      </c>
      <c r="J451" s="25" t="s">
        <v>31</v>
      </c>
      <c r="K451" s="25" t="s">
        <v>32</v>
      </c>
      <c r="L451" s="26" t="s">
        <v>115</v>
      </c>
    </row>
    <row r="452" spans="2:12" ht="90">
      <c r="B452" s="24">
        <v>80111600</v>
      </c>
      <c r="C452" s="28" t="s">
        <v>260</v>
      </c>
      <c r="D452" s="25" t="s">
        <v>36</v>
      </c>
      <c r="E452" s="25" t="s">
        <v>96</v>
      </c>
      <c r="F452" s="25" t="s">
        <v>29</v>
      </c>
      <c r="G452" s="25" t="s">
        <v>30</v>
      </c>
      <c r="H452" s="27">
        <v>4003272</v>
      </c>
      <c r="I452" s="27">
        <v>4003272</v>
      </c>
      <c r="J452" s="25" t="s">
        <v>31</v>
      </c>
      <c r="K452" s="25" t="s">
        <v>32</v>
      </c>
      <c r="L452" s="26" t="s">
        <v>115</v>
      </c>
    </row>
    <row r="453" spans="2:12" ht="75">
      <c r="B453" s="24">
        <v>80111600</v>
      </c>
      <c r="C453" s="28" t="s">
        <v>251</v>
      </c>
      <c r="D453" s="25" t="s">
        <v>41</v>
      </c>
      <c r="E453" s="25" t="s">
        <v>62</v>
      </c>
      <c r="F453" s="25" t="s">
        <v>29</v>
      </c>
      <c r="G453" s="25" t="s">
        <v>30</v>
      </c>
      <c r="H453" s="27">
        <v>8006544</v>
      </c>
      <c r="I453" s="27">
        <v>8006544</v>
      </c>
      <c r="J453" s="25" t="s">
        <v>31</v>
      </c>
      <c r="K453" s="25" t="s">
        <v>32</v>
      </c>
      <c r="L453" s="26" t="s">
        <v>115</v>
      </c>
    </row>
    <row r="454" spans="2:12" ht="90">
      <c r="B454" s="24">
        <v>80111600</v>
      </c>
      <c r="C454" s="28" t="s">
        <v>261</v>
      </c>
      <c r="D454" s="25" t="s">
        <v>36</v>
      </c>
      <c r="E454" s="25" t="s">
        <v>96</v>
      </c>
      <c r="F454" s="25" t="s">
        <v>29</v>
      </c>
      <c r="G454" s="25" t="s">
        <v>30</v>
      </c>
      <c r="H454" s="27">
        <v>4003272</v>
      </c>
      <c r="I454" s="27">
        <v>4003272</v>
      </c>
      <c r="J454" s="25" t="s">
        <v>31</v>
      </c>
      <c r="K454" s="25" t="s">
        <v>32</v>
      </c>
      <c r="L454" s="26" t="s">
        <v>115</v>
      </c>
    </row>
    <row r="455" spans="2:12" ht="75">
      <c r="B455" s="24">
        <v>80111600</v>
      </c>
      <c r="C455" s="28" t="s">
        <v>251</v>
      </c>
      <c r="D455" s="25" t="s">
        <v>41</v>
      </c>
      <c r="E455" s="25" t="s">
        <v>62</v>
      </c>
      <c r="F455" s="25" t="s">
        <v>29</v>
      </c>
      <c r="G455" s="25" t="s">
        <v>30</v>
      </c>
      <c r="H455" s="27">
        <v>8006544</v>
      </c>
      <c r="I455" s="27">
        <v>8006544</v>
      </c>
      <c r="J455" s="25" t="s">
        <v>31</v>
      </c>
      <c r="K455" s="25" t="s">
        <v>32</v>
      </c>
      <c r="L455" s="26" t="s">
        <v>115</v>
      </c>
    </row>
    <row r="456" spans="2:12" ht="45">
      <c r="B456" s="24">
        <v>80111600</v>
      </c>
      <c r="C456" s="28" t="s">
        <v>262</v>
      </c>
      <c r="D456" s="25" t="s">
        <v>49</v>
      </c>
      <c r="E456" s="25" t="s">
        <v>50</v>
      </c>
      <c r="F456" s="25" t="s">
        <v>29</v>
      </c>
      <c r="G456" s="25" t="s">
        <v>30</v>
      </c>
      <c r="H456" s="27">
        <v>20700000</v>
      </c>
      <c r="I456" s="27">
        <v>20700000</v>
      </c>
      <c r="J456" s="25" t="s">
        <v>31</v>
      </c>
      <c r="K456" s="25" t="s">
        <v>32</v>
      </c>
      <c r="L456" s="26" t="s">
        <v>115</v>
      </c>
    </row>
    <row r="457" spans="2:12" ht="60">
      <c r="B457" s="24">
        <v>80111600</v>
      </c>
      <c r="C457" s="28" t="s">
        <v>263</v>
      </c>
      <c r="D457" s="25" t="s">
        <v>52</v>
      </c>
      <c r="E457" s="25" t="s">
        <v>50</v>
      </c>
      <c r="F457" s="25" t="s">
        <v>29</v>
      </c>
      <c r="G457" s="25" t="s">
        <v>30</v>
      </c>
      <c r="H457" s="27">
        <v>28750000</v>
      </c>
      <c r="I457" s="27">
        <v>28750000</v>
      </c>
      <c r="J457" s="25" t="s">
        <v>31</v>
      </c>
      <c r="K457" s="25" t="s">
        <v>32</v>
      </c>
      <c r="L457" s="26" t="s">
        <v>115</v>
      </c>
    </row>
    <row r="458" spans="2:12" ht="90">
      <c r="B458" s="24">
        <v>80111600</v>
      </c>
      <c r="C458" s="28" t="s">
        <v>264</v>
      </c>
      <c r="D458" s="25" t="s">
        <v>49</v>
      </c>
      <c r="E458" s="25" t="s">
        <v>50</v>
      </c>
      <c r="F458" s="25" t="s">
        <v>29</v>
      </c>
      <c r="G458" s="25" t="s">
        <v>30</v>
      </c>
      <c r="H458" s="27">
        <v>4140000</v>
      </c>
      <c r="I458" s="27">
        <v>4140000</v>
      </c>
      <c r="J458" s="25" t="s">
        <v>31</v>
      </c>
      <c r="K458" s="25" t="s">
        <v>32</v>
      </c>
      <c r="L458" s="26" t="s">
        <v>115</v>
      </c>
    </row>
    <row r="459" spans="2:12" ht="90">
      <c r="B459" s="24">
        <v>80111600</v>
      </c>
      <c r="C459" s="28" t="s">
        <v>264</v>
      </c>
      <c r="D459" s="25" t="s">
        <v>49</v>
      </c>
      <c r="E459" s="25" t="s">
        <v>50</v>
      </c>
      <c r="F459" s="25" t="s">
        <v>29</v>
      </c>
      <c r="G459" s="25" t="s">
        <v>30</v>
      </c>
      <c r="H459" s="27">
        <v>4140000</v>
      </c>
      <c r="I459" s="27">
        <v>4140000</v>
      </c>
      <c r="J459" s="25" t="s">
        <v>31</v>
      </c>
      <c r="K459" s="25" t="s">
        <v>32</v>
      </c>
      <c r="L459" s="26" t="s">
        <v>115</v>
      </c>
    </row>
    <row r="460" spans="2:12" ht="90">
      <c r="B460" s="24">
        <v>80111600</v>
      </c>
      <c r="C460" s="28" t="s">
        <v>264</v>
      </c>
      <c r="D460" s="25" t="s">
        <v>49</v>
      </c>
      <c r="E460" s="25" t="s">
        <v>50</v>
      </c>
      <c r="F460" s="25" t="s">
        <v>29</v>
      </c>
      <c r="G460" s="25" t="s">
        <v>30</v>
      </c>
      <c r="H460" s="27">
        <f>29900000-3806500</f>
        <v>26093500</v>
      </c>
      <c r="I460" s="27">
        <f>29900000-3806500</f>
        <v>26093500</v>
      </c>
      <c r="J460" s="25" t="s">
        <v>31</v>
      </c>
      <c r="K460" s="25" t="s">
        <v>32</v>
      </c>
      <c r="L460" s="26" t="s">
        <v>115</v>
      </c>
    </row>
    <row r="461" spans="2:12" ht="90">
      <c r="B461" s="24">
        <v>80111600</v>
      </c>
      <c r="C461" s="28" t="s">
        <v>264</v>
      </c>
      <c r="D461" s="25" t="s">
        <v>49</v>
      </c>
      <c r="E461" s="25" t="s">
        <v>50</v>
      </c>
      <c r="F461" s="25" t="s">
        <v>29</v>
      </c>
      <c r="G461" s="25" t="s">
        <v>30</v>
      </c>
      <c r="H461" s="27">
        <f>29900000-3806500</f>
        <v>26093500</v>
      </c>
      <c r="I461" s="27">
        <f>29900000-3806500</f>
        <v>26093500</v>
      </c>
      <c r="J461" s="25" t="s">
        <v>31</v>
      </c>
      <c r="K461" s="25" t="s">
        <v>32</v>
      </c>
      <c r="L461" s="26" t="s">
        <v>115</v>
      </c>
    </row>
    <row r="462" spans="2:12" ht="45">
      <c r="B462" s="24">
        <v>80111600</v>
      </c>
      <c r="C462" s="28" t="s">
        <v>265</v>
      </c>
      <c r="D462" s="25" t="s">
        <v>55</v>
      </c>
      <c r="E462" s="25" t="s">
        <v>58</v>
      </c>
      <c r="F462" s="25" t="s">
        <v>29</v>
      </c>
      <c r="G462" s="25" t="s">
        <v>30</v>
      </c>
      <c r="H462" s="27">
        <f>46000000+200000</f>
        <v>46200000</v>
      </c>
      <c r="I462" s="27">
        <f>46000000+200000</f>
        <v>46200000</v>
      </c>
      <c r="J462" s="25" t="s">
        <v>31</v>
      </c>
      <c r="K462" s="25" t="s">
        <v>32</v>
      </c>
      <c r="L462" s="26" t="s">
        <v>115</v>
      </c>
    </row>
    <row r="463" spans="2:12" ht="45">
      <c r="B463" s="24">
        <v>80111600</v>
      </c>
      <c r="C463" s="28" t="s">
        <v>247</v>
      </c>
      <c r="D463" s="25" t="s">
        <v>52</v>
      </c>
      <c r="E463" s="25" t="s">
        <v>50</v>
      </c>
      <c r="F463" s="25" t="s">
        <v>29</v>
      </c>
      <c r="G463" s="25" t="s">
        <v>30</v>
      </c>
      <c r="H463" s="27">
        <v>19800000</v>
      </c>
      <c r="I463" s="27">
        <v>19800000</v>
      </c>
      <c r="J463" s="25" t="s">
        <v>31</v>
      </c>
      <c r="K463" s="25" t="s">
        <v>32</v>
      </c>
      <c r="L463" s="26" t="s">
        <v>115</v>
      </c>
    </row>
    <row r="464" spans="2:12" ht="45">
      <c r="B464" s="24">
        <v>80111600</v>
      </c>
      <c r="C464" s="28" t="s">
        <v>247</v>
      </c>
      <c r="D464" s="25" t="s">
        <v>49</v>
      </c>
      <c r="E464" s="25" t="s">
        <v>50</v>
      </c>
      <c r="F464" s="25" t="s">
        <v>29</v>
      </c>
      <c r="G464" s="25" t="s">
        <v>30</v>
      </c>
      <c r="H464" s="27">
        <v>19800000</v>
      </c>
      <c r="I464" s="27">
        <v>19800000</v>
      </c>
      <c r="J464" s="25" t="s">
        <v>31</v>
      </c>
      <c r="K464" s="25" t="s">
        <v>32</v>
      </c>
      <c r="L464" s="26" t="s">
        <v>115</v>
      </c>
    </row>
    <row r="465" spans="2:12" ht="45">
      <c r="B465" s="24">
        <v>80111600</v>
      </c>
      <c r="C465" s="28" t="s">
        <v>247</v>
      </c>
      <c r="D465" s="25" t="s">
        <v>52</v>
      </c>
      <c r="E465" s="25" t="s">
        <v>50</v>
      </c>
      <c r="F465" s="25" t="s">
        <v>29</v>
      </c>
      <c r="G465" s="25" t="s">
        <v>30</v>
      </c>
      <c r="H465" s="27">
        <v>19800000</v>
      </c>
      <c r="I465" s="27">
        <v>19800000</v>
      </c>
      <c r="J465" s="25" t="s">
        <v>31</v>
      </c>
      <c r="K465" s="25" t="s">
        <v>32</v>
      </c>
      <c r="L465" s="26" t="s">
        <v>115</v>
      </c>
    </row>
    <row r="466" spans="2:12" ht="45">
      <c r="B466" s="24">
        <v>80111600</v>
      </c>
      <c r="C466" s="28" t="s">
        <v>247</v>
      </c>
      <c r="D466" s="25" t="s">
        <v>52</v>
      </c>
      <c r="E466" s="25" t="s">
        <v>50</v>
      </c>
      <c r="F466" s="25" t="s">
        <v>29</v>
      </c>
      <c r="G466" s="25" t="s">
        <v>30</v>
      </c>
      <c r="H466" s="27">
        <v>19800000</v>
      </c>
      <c r="I466" s="27">
        <v>19800000</v>
      </c>
      <c r="J466" s="25" t="s">
        <v>31</v>
      </c>
      <c r="K466" s="25" t="s">
        <v>32</v>
      </c>
      <c r="L466" s="26" t="s">
        <v>115</v>
      </c>
    </row>
    <row r="467" spans="2:12" ht="45">
      <c r="B467" s="24">
        <v>80111600</v>
      </c>
      <c r="C467" s="28" t="s">
        <v>247</v>
      </c>
      <c r="D467" s="25" t="s">
        <v>49</v>
      </c>
      <c r="E467" s="25" t="s">
        <v>50</v>
      </c>
      <c r="F467" s="25" t="s">
        <v>29</v>
      </c>
      <c r="G467" s="25" t="s">
        <v>30</v>
      </c>
      <c r="H467" s="27">
        <v>19800000</v>
      </c>
      <c r="I467" s="27">
        <v>19800000</v>
      </c>
      <c r="J467" s="25" t="s">
        <v>31</v>
      </c>
      <c r="K467" s="25" t="s">
        <v>32</v>
      </c>
      <c r="L467" s="26" t="s">
        <v>115</v>
      </c>
    </row>
    <row r="468" spans="2:12" ht="60">
      <c r="B468" s="24">
        <v>80111600</v>
      </c>
      <c r="C468" s="28" t="s">
        <v>266</v>
      </c>
      <c r="D468" s="25" t="s">
        <v>41</v>
      </c>
      <c r="E468" s="25" t="s">
        <v>50</v>
      </c>
      <c r="F468" s="25" t="s">
        <v>29</v>
      </c>
      <c r="G468" s="25" t="s">
        <v>30</v>
      </c>
      <c r="H468" s="27">
        <f>19800000-5400000</f>
        <v>14400000</v>
      </c>
      <c r="I468" s="27">
        <f>19800000-5400000</f>
        <v>14400000</v>
      </c>
      <c r="J468" s="25" t="s">
        <v>31</v>
      </c>
      <c r="K468" s="25" t="s">
        <v>32</v>
      </c>
      <c r="L468" s="26" t="s">
        <v>115</v>
      </c>
    </row>
    <row r="469" spans="2:12" ht="45">
      <c r="B469" s="24">
        <v>80111600</v>
      </c>
      <c r="C469" s="28" t="s">
        <v>247</v>
      </c>
      <c r="D469" s="25" t="s">
        <v>52</v>
      </c>
      <c r="E469" s="25" t="s">
        <v>50</v>
      </c>
      <c r="F469" s="25" t="s">
        <v>29</v>
      </c>
      <c r="G469" s="25" t="s">
        <v>30</v>
      </c>
      <c r="H469" s="27">
        <v>5400000</v>
      </c>
      <c r="I469" s="27">
        <v>5400000</v>
      </c>
      <c r="J469" s="25" t="s">
        <v>31</v>
      </c>
      <c r="K469" s="25" t="s">
        <v>32</v>
      </c>
      <c r="L469" s="26" t="s">
        <v>115</v>
      </c>
    </row>
    <row r="470" spans="2:12" ht="45">
      <c r="B470" s="24">
        <v>80111600</v>
      </c>
      <c r="C470" s="28" t="s">
        <v>247</v>
      </c>
      <c r="D470" s="25" t="s">
        <v>52</v>
      </c>
      <c r="E470" s="25" t="s">
        <v>50</v>
      </c>
      <c r="F470" s="25" t="s">
        <v>29</v>
      </c>
      <c r="G470" s="25" t="s">
        <v>30</v>
      </c>
      <c r="H470" s="27">
        <v>19800000</v>
      </c>
      <c r="I470" s="27">
        <v>19800000</v>
      </c>
      <c r="J470" s="25" t="s">
        <v>31</v>
      </c>
      <c r="K470" s="25" t="s">
        <v>32</v>
      </c>
      <c r="L470" s="26" t="s">
        <v>115</v>
      </c>
    </row>
    <row r="471" spans="2:12" ht="45">
      <c r="B471" s="24">
        <v>80111600</v>
      </c>
      <c r="C471" s="28" t="s">
        <v>247</v>
      </c>
      <c r="D471" s="25" t="s">
        <v>49</v>
      </c>
      <c r="E471" s="25" t="s">
        <v>50</v>
      </c>
      <c r="F471" s="25" t="s">
        <v>29</v>
      </c>
      <c r="G471" s="25" t="s">
        <v>30</v>
      </c>
      <c r="H471" s="27">
        <v>19800000</v>
      </c>
      <c r="I471" s="27">
        <v>19800000</v>
      </c>
      <c r="J471" s="25" t="s">
        <v>31</v>
      </c>
      <c r="K471" s="25" t="s">
        <v>32</v>
      </c>
      <c r="L471" s="26" t="s">
        <v>115</v>
      </c>
    </row>
    <row r="472" spans="2:12" ht="45">
      <c r="B472" s="24">
        <v>80111600</v>
      </c>
      <c r="C472" s="28" t="s">
        <v>247</v>
      </c>
      <c r="D472" s="25" t="s">
        <v>52</v>
      </c>
      <c r="E472" s="25" t="s">
        <v>50</v>
      </c>
      <c r="F472" s="25" t="s">
        <v>29</v>
      </c>
      <c r="G472" s="25" t="s">
        <v>30</v>
      </c>
      <c r="H472" s="27">
        <v>19800000</v>
      </c>
      <c r="I472" s="27">
        <v>19800000</v>
      </c>
      <c r="J472" s="25" t="s">
        <v>31</v>
      </c>
      <c r="K472" s="25" t="s">
        <v>32</v>
      </c>
      <c r="L472" s="26" t="s">
        <v>115</v>
      </c>
    </row>
    <row r="473" spans="2:12" ht="60">
      <c r="B473" s="24">
        <v>80111600</v>
      </c>
      <c r="C473" s="28" t="s">
        <v>267</v>
      </c>
      <c r="D473" s="25" t="s">
        <v>49</v>
      </c>
      <c r="E473" s="25" t="s">
        <v>50</v>
      </c>
      <c r="F473" s="25" t="s">
        <v>29</v>
      </c>
      <c r="G473" s="25" t="s">
        <v>30</v>
      </c>
      <c r="H473" s="27">
        <v>57500000</v>
      </c>
      <c r="I473" s="27">
        <v>57500000</v>
      </c>
      <c r="J473" s="25" t="s">
        <v>31</v>
      </c>
      <c r="K473" s="25" t="s">
        <v>32</v>
      </c>
      <c r="L473" s="26" t="s">
        <v>115</v>
      </c>
    </row>
    <row r="474" spans="2:12" ht="60">
      <c r="B474" s="24">
        <v>80111600</v>
      </c>
      <c r="C474" s="28" t="s">
        <v>267</v>
      </c>
      <c r="D474" s="25" t="s">
        <v>49</v>
      </c>
      <c r="E474" s="25" t="s">
        <v>50</v>
      </c>
      <c r="F474" s="25" t="s">
        <v>29</v>
      </c>
      <c r="G474" s="25" t="s">
        <v>30</v>
      </c>
      <c r="H474" s="27">
        <v>57500000</v>
      </c>
      <c r="I474" s="27">
        <v>57500000</v>
      </c>
      <c r="J474" s="25" t="s">
        <v>31</v>
      </c>
      <c r="K474" s="25" t="s">
        <v>32</v>
      </c>
      <c r="L474" s="26" t="s">
        <v>115</v>
      </c>
    </row>
    <row r="475" spans="2:12" ht="60">
      <c r="B475" s="24">
        <v>80111600</v>
      </c>
      <c r="C475" s="28" t="s">
        <v>268</v>
      </c>
      <c r="D475" s="25" t="s">
        <v>49</v>
      </c>
      <c r="E475" s="25" t="s">
        <v>50</v>
      </c>
      <c r="F475" s="25" t="s">
        <v>29</v>
      </c>
      <c r="G475" s="25" t="s">
        <v>30</v>
      </c>
      <c r="H475" s="27">
        <v>57500000</v>
      </c>
      <c r="I475" s="27">
        <v>57500000</v>
      </c>
      <c r="J475" s="25" t="s">
        <v>31</v>
      </c>
      <c r="K475" s="25" t="s">
        <v>32</v>
      </c>
      <c r="L475" s="26" t="s">
        <v>115</v>
      </c>
    </row>
    <row r="476" spans="2:12" ht="75">
      <c r="B476" s="24">
        <v>80111600</v>
      </c>
      <c r="C476" s="28" t="s">
        <v>269</v>
      </c>
      <c r="D476" s="25" t="s">
        <v>43</v>
      </c>
      <c r="E476" s="25" t="s">
        <v>50</v>
      </c>
      <c r="F476" s="25" t="s">
        <v>29</v>
      </c>
      <c r="G476" s="25" t="s">
        <v>30</v>
      </c>
      <c r="H476" s="27">
        <v>2000000</v>
      </c>
      <c r="I476" s="27">
        <v>2000000</v>
      </c>
      <c r="J476" s="25" t="s">
        <v>31</v>
      </c>
      <c r="K476" s="25" t="s">
        <v>32</v>
      </c>
      <c r="L476" s="26" t="s">
        <v>115</v>
      </c>
    </row>
    <row r="477" spans="2:12" ht="60">
      <c r="B477" s="24">
        <v>80111600</v>
      </c>
      <c r="C477" s="28" t="s">
        <v>268</v>
      </c>
      <c r="D477" s="25" t="s">
        <v>49</v>
      </c>
      <c r="E477" s="25" t="s">
        <v>50</v>
      </c>
      <c r="F477" s="25" t="s">
        <v>29</v>
      </c>
      <c r="G477" s="25" t="s">
        <v>30</v>
      </c>
      <c r="H477" s="27">
        <v>57500000</v>
      </c>
      <c r="I477" s="27">
        <v>57500000</v>
      </c>
      <c r="J477" s="25" t="s">
        <v>31</v>
      </c>
      <c r="K477" s="25" t="s">
        <v>32</v>
      </c>
      <c r="L477" s="26" t="s">
        <v>115</v>
      </c>
    </row>
    <row r="478" spans="2:12" ht="60">
      <c r="B478" s="24">
        <v>80111600</v>
      </c>
      <c r="C478" s="28" t="s">
        <v>270</v>
      </c>
      <c r="D478" s="25" t="s">
        <v>49</v>
      </c>
      <c r="E478" s="25" t="s">
        <v>76</v>
      </c>
      <c r="F478" s="25" t="s">
        <v>29</v>
      </c>
      <c r="G478" s="25" t="s">
        <v>30</v>
      </c>
      <c r="H478" s="27">
        <v>22638843</v>
      </c>
      <c r="I478" s="27">
        <v>22638843</v>
      </c>
      <c r="J478" s="25" t="s">
        <v>31</v>
      </c>
      <c r="K478" s="25" t="s">
        <v>32</v>
      </c>
      <c r="L478" s="26" t="s">
        <v>115</v>
      </c>
    </row>
    <row r="479" spans="2:12" ht="60">
      <c r="B479" s="24">
        <v>80111600</v>
      </c>
      <c r="C479" s="28" t="s">
        <v>270</v>
      </c>
      <c r="D479" s="25" t="s">
        <v>49</v>
      </c>
      <c r="E479" s="25" t="s">
        <v>76</v>
      </c>
      <c r="F479" s="25" t="s">
        <v>29</v>
      </c>
      <c r="G479" s="25" t="s">
        <v>30</v>
      </c>
      <c r="H479" s="27">
        <v>4861157</v>
      </c>
      <c r="I479" s="27">
        <v>4861157</v>
      </c>
      <c r="J479" s="25" t="s">
        <v>31</v>
      </c>
      <c r="K479" s="25" t="s">
        <v>32</v>
      </c>
      <c r="L479" s="26" t="s">
        <v>115</v>
      </c>
    </row>
    <row r="480" spans="2:12" ht="75">
      <c r="B480" s="24">
        <v>80111600</v>
      </c>
      <c r="C480" s="28" t="s">
        <v>271</v>
      </c>
      <c r="D480" s="25" t="s">
        <v>49</v>
      </c>
      <c r="E480" s="25" t="s">
        <v>50</v>
      </c>
      <c r="F480" s="25" t="s">
        <v>29</v>
      </c>
      <c r="G480" s="25" t="s">
        <v>30</v>
      </c>
      <c r="H480" s="27">
        <v>71760000</v>
      </c>
      <c r="I480" s="27">
        <v>71760000</v>
      </c>
      <c r="J480" s="25" t="s">
        <v>31</v>
      </c>
      <c r="K480" s="25" t="s">
        <v>32</v>
      </c>
      <c r="L480" s="26" t="s">
        <v>115</v>
      </c>
    </row>
    <row r="481" spans="2:12" ht="75">
      <c r="B481" s="24">
        <v>80111600</v>
      </c>
      <c r="C481" s="28" t="s">
        <v>272</v>
      </c>
      <c r="D481" s="25" t="s">
        <v>52</v>
      </c>
      <c r="E481" s="25" t="s">
        <v>50</v>
      </c>
      <c r="F481" s="25" t="s">
        <v>29</v>
      </c>
      <c r="G481" s="25" t="s">
        <v>30</v>
      </c>
      <c r="H481" s="27">
        <v>56597112</v>
      </c>
      <c r="I481" s="27">
        <v>56597112</v>
      </c>
      <c r="J481" s="25" t="s">
        <v>31</v>
      </c>
      <c r="K481" s="25" t="s">
        <v>32</v>
      </c>
      <c r="L481" s="26" t="s">
        <v>115</v>
      </c>
    </row>
    <row r="482" spans="2:12" ht="60">
      <c r="B482" s="24">
        <v>80111600</v>
      </c>
      <c r="C482" s="28" t="s">
        <v>273</v>
      </c>
      <c r="D482" s="25" t="s">
        <v>52</v>
      </c>
      <c r="E482" s="25" t="s">
        <v>50</v>
      </c>
      <c r="F482" s="25" t="s">
        <v>29</v>
      </c>
      <c r="G482" s="25" t="s">
        <v>30</v>
      </c>
      <c r="H482" s="27">
        <v>46270400</v>
      </c>
      <c r="I482" s="27">
        <v>46270400</v>
      </c>
      <c r="J482" s="25" t="s">
        <v>31</v>
      </c>
      <c r="K482" s="25" t="s">
        <v>32</v>
      </c>
      <c r="L482" s="26" t="s">
        <v>115</v>
      </c>
    </row>
    <row r="483" spans="2:12" ht="75">
      <c r="B483" s="24">
        <v>80111600</v>
      </c>
      <c r="C483" s="28" t="s">
        <v>274</v>
      </c>
      <c r="D483" s="25" t="s">
        <v>52</v>
      </c>
      <c r="E483" s="25" t="s">
        <v>97</v>
      </c>
      <c r="F483" s="25" t="s">
        <v>29</v>
      </c>
      <c r="G483" s="25" t="s">
        <v>30</v>
      </c>
      <c r="H483" s="27">
        <v>54136368</v>
      </c>
      <c r="I483" s="27">
        <v>54136368</v>
      </c>
      <c r="J483" s="25" t="s">
        <v>31</v>
      </c>
      <c r="K483" s="25" t="s">
        <v>32</v>
      </c>
      <c r="L483" s="26" t="s">
        <v>115</v>
      </c>
    </row>
    <row r="484" spans="2:12" ht="75">
      <c r="B484" s="24">
        <v>80111600</v>
      </c>
      <c r="C484" s="28" t="s">
        <v>275</v>
      </c>
      <c r="D484" s="25" t="s">
        <v>55</v>
      </c>
      <c r="E484" s="25" t="s">
        <v>97</v>
      </c>
      <c r="F484" s="25" t="s">
        <v>29</v>
      </c>
      <c r="G484" s="25" t="s">
        <v>30</v>
      </c>
      <c r="H484" s="27">
        <v>54136368</v>
      </c>
      <c r="I484" s="27">
        <v>54136368</v>
      </c>
      <c r="J484" s="25" t="s">
        <v>31</v>
      </c>
      <c r="K484" s="25" t="s">
        <v>32</v>
      </c>
      <c r="L484" s="26" t="s">
        <v>115</v>
      </c>
    </row>
    <row r="485" spans="2:12" ht="90">
      <c r="B485" s="24" t="s">
        <v>276</v>
      </c>
      <c r="C485" s="28" t="s">
        <v>277</v>
      </c>
      <c r="D485" s="25" t="s">
        <v>135</v>
      </c>
      <c r="E485" s="25" t="s">
        <v>68</v>
      </c>
      <c r="F485" s="25" t="s">
        <v>53</v>
      </c>
      <c r="G485" s="25" t="s">
        <v>30</v>
      </c>
      <c r="H485" s="27">
        <v>28829333</v>
      </c>
      <c r="I485" s="27">
        <v>28829333</v>
      </c>
      <c r="J485" s="25" t="s">
        <v>31</v>
      </c>
      <c r="K485" s="25" t="s">
        <v>32</v>
      </c>
      <c r="L485" s="26" t="s">
        <v>115</v>
      </c>
    </row>
    <row r="486" spans="2:12" ht="105">
      <c r="B486" s="24">
        <v>94131500</v>
      </c>
      <c r="C486" s="28" t="s">
        <v>278</v>
      </c>
      <c r="D486" s="25" t="s">
        <v>44</v>
      </c>
      <c r="E486" s="25" t="s">
        <v>80</v>
      </c>
      <c r="F486" s="25" t="s">
        <v>29</v>
      </c>
      <c r="G486" s="25" t="s">
        <v>30</v>
      </c>
      <c r="H486" s="27">
        <f>14000000+2127217</f>
        <v>16127217</v>
      </c>
      <c r="I486" s="27">
        <f>14000000+2127217</f>
        <v>16127217</v>
      </c>
      <c r="J486" s="25" t="s">
        <v>31</v>
      </c>
      <c r="K486" s="25" t="s">
        <v>32</v>
      </c>
      <c r="L486" s="26" t="s">
        <v>115</v>
      </c>
    </row>
    <row r="487" spans="2:12" ht="105">
      <c r="B487" s="24">
        <v>94131500</v>
      </c>
      <c r="C487" s="28" t="s">
        <v>279</v>
      </c>
      <c r="D487" s="25" t="s">
        <v>44</v>
      </c>
      <c r="E487" s="25" t="s">
        <v>80</v>
      </c>
      <c r="F487" s="25" t="s">
        <v>29</v>
      </c>
      <c r="G487" s="25" t="s">
        <v>30</v>
      </c>
      <c r="H487" s="27">
        <f>144988418-115635-3200000-141000000+16127217+115635+20300000</f>
        <v>37215635</v>
      </c>
      <c r="I487" s="27">
        <f>144988418-115635-3200000-141000000+16127217+115635+20300000</f>
        <v>37215635</v>
      </c>
      <c r="J487" s="25" t="s">
        <v>31</v>
      </c>
      <c r="K487" s="25" t="s">
        <v>32</v>
      </c>
      <c r="L487" s="26" t="s">
        <v>115</v>
      </c>
    </row>
    <row r="488" spans="2:12" ht="105">
      <c r="B488" s="24">
        <v>94131500</v>
      </c>
      <c r="C488" s="28" t="s">
        <v>278</v>
      </c>
      <c r="D488" s="25" t="s">
        <v>44</v>
      </c>
      <c r="E488" s="25" t="s">
        <v>80</v>
      </c>
      <c r="F488" s="25" t="s">
        <v>29</v>
      </c>
      <c r="G488" s="25" t="s">
        <v>30</v>
      </c>
      <c r="H488" s="27">
        <f>141000000-16127217</f>
        <v>124872783</v>
      </c>
      <c r="I488" s="27">
        <f>141000000-16127217</f>
        <v>124872783</v>
      </c>
      <c r="J488" s="25" t="s">
        <v>31</v>
      </c>
      <c r="K488" s="25" t="s">
        <v>32</v>
      </c>
      <c r="L488" s="26" t="s">
        <v>115</v>
      </c>
    </row>
    <row r="489" spans="2:12" ht="120">
      <c r="B489" s="24" t="s">
        <v>280</v>
      </c>
      <c r="C489" s="28" t="s">
        <v>281</v>
      </c>
      <c r="D489" s="25" t="s">
        <v>135</v>
      </c>
      <c r="E489" s="25" t="s">
        <v>68</v>
      </c>
      <c r="F489" s="25" t="s">
        <v>53</v>
      </c>
      <c r="G489" s="25" t="s">
        <v>30</v>
      </c>
      <c r="H489" s="27">
        <v>28624435</v>
      </c>
      <c r="I489" s="27">
        <v>28624435</v>
      </c>
      <c r="J489" s="25" t="s">
        <v>31</v>
      </c>
      <c r="K489" s="25" t="s">
        <v>32</v>
      </c>
      <c r="L489" s="26" t="s">
        <v>115</v>
      </c>
    </row>
    <row r="490" spans="2:12" ht="90">
      <c r="B490" s="24">
        <v>80111600</v>
      </c>
      <c r="C490" s="28" t="s">
        <v>239</v>
      </c>
      <c r="D490" s="25" t="s">
        <v>39</v>
      </c>
      <c r="E490" s="25" t="s">
        <v>95</v>
      </c>
      <c r="F490" s="25" t="s">
        <v>29</v>
      </c>
      <c r="G490" s="25" t="s">
        <v>30</v>
      </c>
      <c r="H490" s="27">
        <v>1167726</v>
      </c>
      <c r="I490" s="27">
        <v>1167726</v>
      </c>
      <c r="J490" s="25" t="s">
        <v>31</v>
      </c>
      <c r="K490" s="25" t="s">
        <v>32</v>
      </c>
      <c r="L490" s="26" t="s">
        <v>115</v>
      </c>
    </row>
    <row r="491" spans="2:12" ht="90">
      <c r="B491" s="24">
        <v>80111600</v>
      </c>
      <c r="C491" s="28" t="s">
        <v>239</v>
      </c>
      <c r="D491" s="25" t="s">
        <v>39</v>
      </c>
      <c r="E491" s="25" t="s">
        <v>95</v>
      </c>
      <c r="F491" s="25" t="s">
        <v>29</v>
      </c>
      <c r="G491" s="25" t="s">
        <v>30</v>
      </c>
      <c r="H491" s="27">
        <v>11811570</v>
      </c>
      <c r="I491" s="27">
        <v>11811570</v>
      </c>
      <c r="J491" s="25" t="s">
        <v>31</v>
      </c>
      <c r="K491" s="25" t="s">
        <v>32</v>
      </c>
      <c r="L491" s="26" t="s">
        <v>115</v>
      </c>
    </row>
    <row r="492" spans="2:12" ht="45">
      <c r="B492" s="24">
        <v>80111600</v>
      </c>
      <c r="C492" s="28" t="s">
        <v>282</v>
      </c>
      <c r="D492" s="25" t="s">
        <v>49</v>
      </c>
      <c r="E492" s="25" t="s">
        <v>76</v>
      </c>
      <c r="F492" s="25" t="s">
        <v>29</v>
      </c>
      <c r="G492" s="25" t="s">
        <v>30</v>
      </c>
      <c r="H492" s="27">
        <v>42106064</v>
      </c>
      <c r="I492" s="27">
        <v>42106064</v>
      </c>
      <c r="J492" s="25" t="s">
        <v>31</v>
      </c>
      <c r="K492" s="25" t="s">
        <v>32</v>
      </c>
      <c r="L492" s="26" t="s">
        <v>115</v>
      </c>
    </row>
    <row r="493" spans="2:12" ht="75">
      <c r="B493" s="24">
        <v>80111600</v>
      </c>
      <c r="C493" s="28" t="s">
        <v>236</v>
      </c>
      <c r="D493" s="25" t="s">
        <v>49</v>
      </c>
      <c r="E493" s="25" t="s">
        <v>50</v>
      </c>
      <c r="F493" s="25" t="s">
        <v>29</v>
      </c>
      <c r="G493" s="25" t="s">
        <v>30</v>
      </c>
      <c r="H493" s="27">
        <v>37731408</v>
      </c>
      <c r="I493" s="27">
        <v>37731408</v>
      </c>
      <c r="J493" s="25" t="s">
        <v>31</v>
      </c>
      <c r="K493" s="25" t="s">
        <v>32</v>
      </c>
      <c r="L493" s="26" t="s">
        <v>115</v>
      </c>
    </row>
    <row r="494" spans="2:12" ht="75">
      <c r="B494" s="24">
        <v>80111600</v>
      </c>
      <c r="C494" s="28" t="s">
        <v>283</v>
      </c>
      <c r="D494" s="25" t="s">
        <v>41</v>
      </c>
      <c r="E494" s="25" t="s">
        <v>37</v>
      </c>
      <c r="F494" s="25" t="s">
        <v>29</v>
      </c>
      <c r="G494" s="25" t="s">
        <v>30</v>
      </c>
      <c r="H494" s="27">
        <f>36090912-9842976</f>
        <v>26247936</v>
      </c>
      <c r="I494" s="27">
        <f>36090912-9842976</f>
        <v>26247936</v>
      </c>
      <c r="J494" s="25" t="s">
        <v>31</v>
      </c>
      <c r="K494" s="25" t="s">
        <v>32</v>
      </c>
      <c r="L494" s="26" t="s">
        <v>115</v>
      </c>
    </row>
    <row r="495" spans="2:12" ht="75">
      <c r="B495" s="24">
        <v>80111600</v>
      </c>
      <c r="C495" s="28" t="s">
        <v>284</v>
      </c>
      <c r="D495" s="25" t="s">
        <v>49</v>
      </c>
      <c r="E495" s="25" t="s">
        <v>62</v>
      </c>
      <c r="F495" s="25" t="s">
        <v>29</v>
      </c>
      <c r="G495" s="25" t="s">
        <v>30</v>
      </c>
      <c r="H495" s="27">
        <v>9842976</v>
      </c>
      <c r="I495" s="27">
        <v>9842976</v>
      </c>
      <c r="J495" s="25" t="s">
        <v>31</v>
      </c>
      <c r="K495" s="25" t="s">
        <v>32</v>
      </c>
      <c r="L495" s="26" t="s">
        <v>115</v>
      </c>
    </row>
    <row r="496" spans="2:12" ht="75">
      <c r="B496" s="24">
        <v>80111600</v>
      </c>
      <c r="C496" s="28" t="s">
        <v>236</v>
      </c>
      <c r="D496" s="25" t="s">
        <v>49</v>
      </c>
      <c r="E496" s="25" t="s">
        <v>50</v>
      </c>
      <c r="F496" s="25" t="s">
        <v>29</v>
      </c>
      <c r="G496" s="25" t="s">
        <v>30</v>
      </c>
      <c r="H496" s="27">
        <v>37731408</v>
      </c>
      <c r="I496" s="27">
        <v>37731408</v>
      </c>
      <c r="J496" s="25" t="s">
        <v>31</v>
      </c>
      <c r="K496" s="25" t="s">
        <v>32</v>
      </c>
      <c r="L496" s="26" t="s">
        <v>115</v>
      </c>
    </row>
    <row r="497" spans="2:12" ht="75">
      <c r="B497" s="24">
        <v>80111600</v>
      </c>
      <c r="C497" s="28" t="s">
        <v>236</v>
      </c>
      <c r="D497" s="25" t="s">
        <v>49</v>
      </c>
      <c r="E497" s="25" t="s">
        <v>50</v>
      </c>
      <c r="F497" s="25" t="s">
        <v>29</v>
      </c>
      <c r="G497" s="25" t="s">
        <v>30</v>
      </c>
      <c r="H497" s="27">
        <v>37731408</v>
      </c>
      <c r="I497" s="27">
        <v>37731408</v>
      </c>
      <c r="J497" s="25" t="s">
        <v>31</v>
      </c>
      <c r="K497" s="25" t="s">
        <v>32</v>
      </c>
      <c r="L497" s="26" t="s">
        <v>115</v>
      </c>
    </row>
    <row r="498" spans="2:12" ht="75">
      <c r="B498" s="24">
        <v>80111600</v>
      </c>
      <c r="C498" s="28" t="s">
        <v>285</v>
      </c>
      <c r="D498" s="25" t="s">
        <v>41</v>
      </c>
      <c r="E498" s="25" t="s">
        <v>37</v>
      </c>
      <c r="F498" s="25" t="s">
        <v>29</v>
      </c>
      <c r="G498" s="25" t="s">
        <v>30</v>
      </c>
      <c r="H498" s="27">
        <f>36090912-9842976</f>
        <v>26247936</v>
      </c>
      <c r="I498" s="27">
        <f>36090912-9842976</f>
        <v>26247936</v>
      </c>
      <c r="J498" s="25" t="s">
        <v>31</v>
      </c>
      <c r="K498" s="25" t="s">
        <v>32</v>
      </c>
      <c r="L498" s="26" t="s">
        <v>115</v>
      </c>
    </row>
    <row r="499" spans="2:12" ht="75">
      <c r="B499" s="24">
        <v>80111600</v>
      </c>
      <c r="C499" s="28" t="s">
        <v>284</v>
      </c>
      <c r="D499" s="25" t="s">
        <v>49</v>
      </c>
      <c r="E499" s="25" t="s">
        <v>62</v>
      </c>
      <c r="F499" s="25" t="s">
        <v>29</v>
      </c>
      <c r="G499" s="25" t="s">
        <v>30</v>
      </c>
      <c r="H499" s="27">
        <v>9842976</v>
      </c>
      <c r="I499" s="27">
        <v>9842976</v>
      </c>
      <c r="J499" s="25" t="s">
        <v>31</v>
      </c>
      <c r="K499" s="25" t="s">
        <v>32</v>
      </c>
      <c r="L499" s="26" t="s">
        <v>115</v>
      </c>
    </row>
    <row r="500" spans="2:12" ht="75">
      <c r="B500" s="24">
        <v>80111600</v>
      </c>
      <c r="C500" s="28" t="s">
        <v>285</v>
      </c>
      <c r="D500" s="25" t="s">
        <v>41</v>
      </c>
      <c r="E500" s="25" t="s">
        <v>37</v>
      </c>
      <c r="F500" s="25" t="s">
        <v>29</v>
      </c>
      <c r="G500" s="25" t="s">
        <v>30</v>
      </c>
      <c r="H500" s="27">
        <f>36090912-9842976</f>
        <v>26247936</v>
      </c>
      <c r="I500" s="27">
        <f>36090912-9842976</f>
        <v>26247936</v>
      </c>
      <c r="J500" s="25" t="s">
        <v>31</v>
      </c>
      <c r="K500" s="25" t="s">
        <v>32</v>
      </c>
      <c r="L500" s="26" t="s">
        <v>115</v>
      </c>
    </row>
    <row r="501" spans="2:12" ht="75">
      <c r="B501" s="24">
        <v>80111600</v>
      </c>
      <c r="C501" s="28" t="s">
        <v>236</v>
      </c>
      <c r="D501" s="25" t="s">
        <v>49</v>
      </c>
      <c r="E501" s="25" t="s">
        <v>62</v>
      </c>
      <c r="F501" s="25" t="s">
        <v>29</v>
      </c>
      <c r="G501" s="25" t="s">
        <v>30</v>
      </c>
      <c r="H501" s="27">
        <v>9842976</v>
      </c>
      <c r="I501" s="27">
        <v>9842976</v>
      </c>
      <c r="J501" s="25" t="s">
        <v>31</v>
      </c>
      <c r="K501" s="25" t="s">
        <v>32</v>
      </c>
      <c r="L501" s="26" t="s">
        <v>115</v>
      </c>
    </row>
    <row r="502" spans="2:12" ht="75">
      <c r="B502" s="24">
        <v>80111600</v>
      </c>
      <c r="C502" s="28" t="s">
        <v>236</v>
      </c>
      <c r="D502" s="25" t="s">
        <v>45</v>
      </c>
      <c r="E502" s="25" t="s">
        <v>37</v>
      </c>
      <c r="F502" s="25" t="s">
        <v>29</v>
      </c>
      <c r="G502" s="25" t="s">
        <v>30</v>
      </c>
      <c r="H502" s="27">
        <v>24607440</v>
      </c>
      <c r="I502" s="27">
        <v>24607440</v>
      </c>
      <c r="J502" s="25" t="s">
        <v>31</v>
      </c>
      <c r="K502" s="25" t="s">
        <v>32</v>
      </c>
      <c r="L502" s="26" t="s">
        <v>115</v>
      </c>
    </row>
    <row r="503" spans="2:12" ht="75">
      <c r="B503" s="24">
        <v>80111600</v>
      </c>
      <c r="C503" s="28" t="s">
        <v>284</v>
      </c>
      <c r="D503" s="25" t="s">
        <v>49</v>
      </c>
      <c r="E503" s="25" t="s">
        <v>62</v>
      </c>
      <c r="F503" s="25" t="s">
        <v>29</v>
      </c>
      <c r="G503" s="25" t="s">
        <v>30</v>
      </c>
      <c r="H503" s="27">
        <v>9842976</v>
      </c>
      <c r="I503" s="27">
        <v>9842976</v>
      </c>
      <c r="J503" s="25" t="s">
        <v>31</v>
      </c>
      <c r="K503" s="25" t="s">
        <v>32</v>
      </c>
      <c r="L503" s="26" t="s">
        <v>115</v>
      </c>
    </row>
    <row r="504" spans="2:12" ht="75">
      <c r="B504" s="24">
        <v>80111600</v>
      </c>
      <c r="C504" s="28" t="s">
        <v>236</v>
      </c>
      <c r="D504" s="25" t="s">
        <v>49</v>
      </c>
      <c r="E504" s="25" t="s">
        <v>50</v>
      </c>
      <c r="F504" s="25" t="s">
        <v>29</v>
      </c>
      <c r="G504" s="25" t="s">
        <v>30</v>
      </c>
      <c r="H504" s="27">
        <v>36090912</v>
      </c>
      <c r="I504" s="27">
        <v>36090912</v>
      </c>
      <c r="J504" s="25" t="s">
        <v>31</v>
      </c>
      <c r="K504" s="25" t="s">
        <v>32</v>
      </c>
      <c r="L504" s="26" t="s">
        <v>115</v>
      </c>
    </row>
    <row r="505" spans="2:12" ht="75">
      <c r="B505" s="24">
        <v>80111600</v>
      </c>
      <c r="C505" s="28" t="s">
        <v>284</v>
      </c>
      <c r="D505" s="25" t="s">
        <v>49</v>
      </c>
      <c r="E505" s="25" t="s">
        <v>50</v>
      </c>
      <c r="F505" s="25" t="s">
        <v>29</v>
      </c>
      <c r="G505" s="25" t="s">
        <v>30</v>
      </c>
      <c r="H505" s="27">
        <v>36090912</v>
      </c>
      <c r="I505" s="27">
        <v>36090912</v>
      </c>
      <c r="J505" s="25" t="s">
        <v>31</v>
      </c>
      <c r="K505" s="25" t="s">
        <v>32</v>
      </c>
      <c r="L505" s="26" t="s">
        <v>115</v>
      </c>
    </row>
    <row r="506" spans="2:12" ht="75">
      <c r="B506" s="24">
        <v>80111600</v>
      </c>
      <c r="C506" s="28" t="s">
        <v>236</v>
      </c>
      <c r="D506" s="25" t="s">
        <v>49</v>
      </c>
      <c r="E506" s="25" t="s">
        <v>50</v>
      </c>
      <c r="F506" s="25" t="s">
        <v>29</v>
      </c>
      <c r="G506" s="25" t="s">
        <v>30</v>
      </c>
      <c r="H506" s="27">
        <v>36090912</v>
      </c>
      <c r="I506" s="27">
        <v>36090912</v>
      </c>
      <c r="J506" s="25" t="s">
        <v>31</v>
      </c>
      <c r="K506" s="25" t="s">
        <v>32</v>
      </c>
      <c r="L506" s="26" t="s">
        <v>115</v>
      </c>
    </row>
    <row r="507" spans="2:12" ht="75">
      <c r="B507" s="24">
        <v>80111600</v>
      </c>
      <c r="C507" s="28" t="s">
        <v>236</v>
      </c>
      <c r="D507" s="25" t="s">
        <v>49</v>
      </c>
      <c r="E507" s="25" t="s">
        <v>50</v>
      </c>
      <c r="F507" s="25" t="s">
        <v>29</v>
      </c>
      <c r="G507" s="25" t="s">
        <v>30</v>
      </c>
      <c r="H507" s="27">
        <f>36090912-6561984</f>
        <v>29528928</v>
      </c>
      <c r="I507" s="27">
        <f>36090912-6561984</f>
        <v>29528928</v>
      </c>
      <c r="J507" s="25" t="s">
        <v>31</v>
      </c>
      <c r="K507" s="25" t="s">
        <v>32</v>
      </c>
      <c r="L507" s="26" t="s">
        <v>115</v>
      </c>
    </row>
    <row r="508" spans="2:12" ht="75">
      <c r="B508" s="24">
        <v>80111600</v>
      </c>
      <c r="C508" s="28" t="s">
        <v>236</v>
      </c>
      <c r="D508" s="25" t="s">
        <v>49</v>
      </c>
      <c r="E508" s="25" t="s">
        <v>50</v>
      </c>
      <c r="F508" s="25" t="s">
        <v>29</v>
      </c>
      <c r="G508" s="25" t="s">
        <v>30</v>
      </c>
      <c r="H508" s="27">
        <v>36090912</v>
      </c>
      <c r="I508" s="27">
        <v>36090912</v>
      </c>
      <c r="J508" s="25" t="s">
        <v>31</v>
      </c>
      <c r="K508" s="25" t="s">
        <v>32</v>
      </c>
      <c r="L508" s="26" t="s">
        <v>115</v>
      </c>
    </row>
    <row r="509" spans="2:12" ht="75">
      <c r="B509" s="24">
        <v>80111600</v>
      </c>
      <c r="C509" s="28" t="s">
        <v>236</v>
      </c>
      <c r="D509" s="25" t="s">
        <v>49</v>
      </c>
      <c r="E509" s="25" t="s">
        <v>50</v>
      </c>
      <c r="F509" s="25" t="s">
        <v>29</v>
      </c>
      <c r="G509" s="25" t="s">
        <v>30</v>
      </c>
      <c r="H509" s="27">
        <v>37731408</v>
      </c>
      <c r="I509" s="27">
        <v>37731408</v>
      </c>
      <c r="J509" s="25" t="s">
        <v>31</v>
      </c>
      <c r="K509" s="25" t="s">
        <v>32</v>
      </c>
      <c r="L509" s="26" t="s">
        <v>115</v>
      </c>
    </row>
    <row r="510" spans="2:12" ht="75">
      <c r="B510" s="24">
        <v>80111600</v>
      </c>
      <c r="C510" s="28" t="s">
        <v>236</v>
      </c>
      <c r="D510" s="25" t="s">
        <v>49</v>
      </c>
      <c r="E510" s="25" t="s">
        <v>50</v>
      </c>
      <c r="F510" s="25" t="s">
        <v>29</v>
      </c>
      <c r="G510" s="25" t="s">
        <v>30</v>
      </c>
      <c r="H510" s="27">
        <v>37731408</v>
      </c>
      <c r="I510" s="27">
        <v>37731408</v>
      </c>
      <c r="J510" s="25" t="s">
        <v>31</v>
      </c>
      <c r="K510" s="25" t="s">
        <v>32</v>
      </c>
      <c r="L510" s="26" t="s">
        <v>115</v>
      </c>
    </row>
    <row r="511" spans="2:12" ht="75">
      <c r="B511" s="24">
        <v>80111600</v>
      </c>
      <c r="C511" s="28" t="s">
        <v>236</v>
      </c>
      <c r="D511" s="25" t="s">
        <v>49</v>
      </c>
      <c r="E511" s="25" t="s">
        <v>50</v>
      </c>
      <c r="F511" s="25" t="s">
        <v>29</v>
      </c>
      <c r="G511" s="25" t="s">
        <v>30</v>
      </c>
      <c r="H511" s="27">
        <v>37731408</v>
      </c>
      <c r="I511" s="27">
        <v>37731408</v>
      </c>
      <c r="J511" s="25" t="s">
        <v>31</v>
      </c>
      <c r="K511" s="25" t="s">
        <v>32</v>
      </c>
      <c r="L511" s="26" t="s">
        <v>115</v>
      </c>
    </row>
    <row r="512" spans="2:12" ht="75">
      <c r="B512" s="24">
        <v>80111600</v>
      </c>
      <c r="C512" s="28" t="s">
        <v>236</v>
      </c>
      <c r="D512" s="25" t="s">
        <v>49</v>
      </c>
      <c r="E512" s="25" t="s">
        <v>50</v>
      </c>
      <c r="F512" s="25" t="s">
        <v>29</v>
      </c>
      <c r="G512" s="25" t="s">
        <v>30</v>
      </c>
      <c r="H512" s="27">
        <v>37731408</v>
      </c>
      <c r="I512" s="27">
        <v>37731408</v>
      </c>
      <c r="J512" s="25" t="s">
        <v>31</v>
      </c>
      <c r="K512" s="25" t="s">
        <v>32</v>
      </c>
      <c r="L512" s="26" t="s">
        <v>115</v>
      </c>
    </row>
    <row r="513" spans="2:12" ht="75">
      <c r="B513" s="24">
        <v>80111600</v>
      </c>
      <c r="C513" s="28" t="s">
        <v>236</v>
      </c>
      <c r="D513" s="25" t="s">
        <v>49</v>
      </c>
      <c r="E513" s="25" t="s">
        <v>50</v>
      </c>
      <c r="F513" s="25" t="s">
        <v>29</v>
      </c>
      <c r="G513" s="25" t="s">
        <v>30</v>
      </c>
      <c r="H513" s="27">
        <v>36090912</v>
      </c>
      <c r="I513" s="27">
        <v>36090912</v>
      </c>
      <c r="J513" s="25" t="s">
        <v>31</v>
      </c>
      <c r="K513" s="25" t="s">
        <v>32</v>
      </c>
      <c r="L513" s="26" t="s">
        <v>115</v>
      </c>
    </row>
    <row r="514" spans="2:12" ht="75">
      <c r="B514" s="24">
        <v>80111600</v>
      </c>
      <c r="C514" s="28" t="s">
        <v>236</v>
      </c>
      <c r="D514" s="25" t="s">
        <v>49</v>
      </c>
      <c r="E514" s="25" t="s">
        <v>50</v>
      </c>
      <c r="F514" s="25" t="s">
        <v>29</v>
      </c>
      <c r="G514" s="25" t="s">
        <v>30</v>
      </c>
      <c r="H514" s="27">
        <f>37731408-1640496</f>
        <v>36090912</v>
      </c>
      <c r="I514" s="27">
        <f>37731408-1640496</f>
        <v>36090912</v>
      </c>
      <c r="J514" s="25" t="s">
        <v>31</v>
      </c>
      <c r="K514" s="25" t="s">
        <v>32</v>
      </c>
      <c r="L514" s="26" t="s">
        <v>115</v>
      </c>
    </row>
    <row r="515" spans="2:12" ht="90">
      <c r="B515" s="24">
        <v>80111600</v>
      </c>
      <c r="C515" s="28" t="s">
        <v>286</v>
      </c>
      <c r="D515" s="25" t="s">
        <v>43</v>
      </c>
      <c r="E515" s="25" t="s">
        <v>50</v>
      </c>
      <c r="F515" s="25" t="s">
        <v>29</v>
      </c>
      <c r="G515" s="25" t="s">
        <v>30</v>
      </c>
      <c r="H515" s="27">
        <v>2000000</v>
      </c>
      <c r="I515" s="27">
        <v>2000000</v>
      </c>
      <c r="J515" s="25" t="s">
        <v>31</v>
      </c>
      <c r="K515" s="25" t="s">
        <v>32</v>
      </c>
      <c r="L515" s="26" t="s">
        <v>115</v>
      </c>
    </row>
    <row r="516" spans="2:12" ht="75">
      <c r="B516" s="24">
        <v>80111600</v>
      </c>
      <c r="C516" s="28" t="s">
        <v>236</v>
      </c>
      <c r="D516" s="25" t="s">
        <v>52</v>
      </c>
      <c r="E516" s="25" t="s">
        <v>79</v>
      </c>
      <c r="F516" s="25" t="s">
        <v>29</v>
      </c>
      <c r="G516" s="25" t="s">
        <v>30</v>
      </c>
      <c r="H516" s="27">
        <v>32809920</v>
      </c>
      <c r="I516" s="27">
        <v>32809920</v>
      </c>
      <c r="J516" s="25" t="s">
        <v>31</v>
      </c>
      <c r="K516" s="25" t="s">
        <v>32</v>
      </c>
      <c r="L516" s="26" t="s">
        <v>115</v>
      </c>
    </row>
    <row r="517" spans="2:12" ht="75">
      <c r="B517" s="24">
        <v>80111600</v>
      </c>
      <c r="C517" s="28" t="s">
        <v>236</v>
      </c>
      <c r="D517" s="25" t="s">
        <v>52</v>
      </c>
      <c r="E517" s="25" t="s">
        <v>50</v>
      </c>
      <c r="F517" s="25" t="s">
        <v>29</v>
      </c>
      <c r="G517" s="25" t="s">
        <v>30</v>
      </c>
      <c r="H517" s="27">
        <v>32809920</v>
      </c>
      <c r="I517" s="27">
        <v>32809920</v>
      </c>
      <c r="J517" s="25" t="s">
        <v>31</v>
      </c>
      <c r="K517" s="25" t="s">
        <v>32</v>
      </c>
      <c r="L517" s="26" t="s">
        <v>115</v>
      </c>
    </row>
    <row r="518" spans="2:12" ht="75">
      <c r="B518" s="24">
        <v>80111600</v>
      </c>
      <c r="C518" s="28" t="s">
        <v>249</v>
      </c>
      <c r="D518" s="25" t="s">
        <v>78</v>
      </c>
      <c r="E518" s="25" t="s">
        <v>50</v>
      </c>
      <c r="F518" s="25" t="s">
        <v>29</v>
      </c>
      <c r="G518" s="25" t="s">
        <v>30</v>
      </c>
      <c r="H518" s="27">
        <v>5337696</v>
      </c>
      <c r="I518" s="27">
        <v>5337696</v>
      </c>
      <c r="J518" s="25" t="s">
        <v>31</v>
      </c>
      <c r="K518" s="25" t="s">
        <v>32</v>
      </c>
      <c r="L518" s="26" t="s">
        <v>115</v>
      </c>
    </row>
    <row r="519" spans="2:12" ht="75">
      <c r="B519" s="24">
        <v>80111600</v>
      </c>
      <c r="C519" s="28" t="s">
        <v>249</v>
      </c>
      <c r="D519" s="25" t="s">
        <v>78</v>
      </c>
      <c r="E519" s="25" t="s">
        <v>50</v>
      </c>
      <c r="F519" s="25" t="s">
        <v>29</v>
      </c>
      <c r="G519" s="25" t="s">
        <v>30</v>
      </c>
      <c r="H519" s="27">
        <v>5337696</v>
      </c>
      <c r="I519" s="27">
        <v>5337696</v>
      </c>
      <c r="J519" s="25" t="s">
        <v>31</v>
      </c>
      <c r="K519" s="25" t="s">
        <v>32</v>
      </c>
      <c r="L519" s="26" t="s">
        <v>115</v>
      </c>
    </row>
    <row r="520" spans="2:12" ht="75">
      <c r="B520" s="24">
        <v>80111600</v>
      </c>
      <c r="C520" s="28" t="s">
        <v>249</v>
      </c>
      <c r="D520" s="25" t="s">
        <v>78</v>
      </c>
      <c r="E520" s="25" t="s">
        <v>50</v>
      </c>
      <c r="F520" s="25" t="s">
        <v>29</v>
      </c>
      <c r="G520" s="25" t="s">
        <v>30</v>
      </c>
      <c r="H520" s="27">
        <v>5337696</v>
      </c>
      <c r="I520" s="27">
        <v>5337696</v>
      </c>
      <c r="J520" s="25" t="s">
        <v>31</v>
      </c>
      <c r="K520" s="25" t="s">
        <v>32</v>
      </c>
      <c r="L520" s="26" t="s">
        <v>115</v>
      </c>
    </row>
    <row r="521" spans="2:12" ht="75">
      <c r="B521" s="24">
        <v>80111600</v>
      </c>
      <c r="C521" s="28" t="s">
        <v>249</v>
      </c>
      <c r="D521" s="25" t="s">
        <v>78</v>
      </c>
      <c r="E521" s="25" t="s">
        <v>50</v>
      </c>
      <c r="F521" s="25" t="s">
        <v>29</v>
      </c>
      <c r="G521" s="25" t="s">
        <v>30</v>
      </c>
      <c r="H521" s="27">
        <v>5337696</v>
      </c>
      <c r="I521" s="27">
        <v>5337696</v>
      </c>
      <c r="J521" s="25" t="s">
        <v>31</v>
      </c>
      <c r="K521" s="25" t="s">
        <v>32</v>
      </c>
      <c r="L521" s="26" t="s">
        <v>115</v>
      </c>
    </row>
    <row r="522" spans="2:12" ht="75">
      <c r="B522" s="24">
        <v>80111600</v>
      </c>
      <c r="C522" s="28" t="s">
        <v>249</v>
      </c>
      <c r="D522" s="25" t="s">
        <v>78</v>
      </c>
      <c r="E522" s="25" t="s">
        <v>50</v>
      </c>
      <c r="F522" s="25" t="s">
        <v>29</v>
      </c>
      <c r="G522" s="25" t="s">
        <v>30</v>
      </c>
      <c r="H522" s="27">
        <v>5337696</v>
      </c>
      <c r="I522" s="27">
        <v>5337696</v>
      </c>
      <c r="J522" s="25" t="s">
        <v>31</v>
      </c>
      <c r="K522" s="25" t="s">
        <v>32</v>
      </c>
      <c r="L522" s="26" t="s">
        <v>115</v>
      </c>
    </row>
    <row r="523" spans="2:12" ht="75">
      <c r="B523" s="24">
        <v>80111600</v>
      </c>
      <c r="C523" s="28" t="s">
        <v>249</v>
      </c>
      <c r="D523" s="25" t="s">
        <v>78</v>
      </c>
      <c r="E523" s="25" t="s">
        <v>50</v>
      </c>
      <c r="F523" s="25" t="s">
        <v>29</v>
      </c>
      <c r="G523" s="25" t="s">
        <v>30</v>
      </c>
      <c r="H523" s="27">
        <v>5337696</v>
      </c>
      <c r="I523" s="27">
        <v>5337696</v>
      </c>
      <c r="J523" s="25" t="s">
        <v>31</v>
      </c>
      <c r="K523" s="25" t="s">
        <v>32</v>
      </c>
      <c r="L523" s="26" t="s">
        <v>115</v>
      </c>
    </row>
    <row r="524" spans="2:12" ht="75">
      <c r="B524" s="24">
        <v>80111600</v>
      </c>
      <c r="C524" s="28" t="s">
        <v>249</v>
      </c>
      <c r="D524" s="25" t="s">
        <v>78</v>
      </c>
      <c r="E524" s="25" t="s">
        <v>50</v>
      </c>
      <c r="F524" s="25" t="s">
        <v>29</v>
      </c>
      <c r="G524" s="25" t="s">
        <v>30</v>
      </c>
      <c r="H524" s="27">
        <v>5337696</v>
      </c>
      <c r="I524" s="27">
        <v>5337696</v>
      </c>
      <c r="J524" s="25" t="s">
        <v>31</v>
      </c>
      <c r="K524" s="25" t="s">
        <v>32</v>
      </c>
      <c r="L524" s="26" t="s">
        <v>115</v>
      </c>
    </row>
    <row r="525" spans="2:12" ht="75">
      <c r="B525" s="24">
        <v>80111600</v>
      </c>
      <c r="C525" s="28" t="s">
        <v>249</v>
      </c>
      <c r="D525" s="25" t="s">
        <v>78</v>
      </c>
      <c r="E525" s="25" t="s">
        <v>50</v>
      </c>
      <c r="F525" s="25" t="s">
        <v>29</v>
      </c>
      <c r="G525" s="25" t="s">
        <v>30</v>
      </c>
      <c r="H525" s="27">
        <v>5337696</v>
      </c>
      <c r="I525" s="27">
        <v>5337696</v>
      </c>
      <c r="J525" s="25" t="s">
        <v>31</v>
      </c>
      <c r="K525" s="25" t="s">
        <v>32</v>
      </c>
      <c r="L525" s="26" t="s">
        <v>115</v>
      </c>
    </row>
    <row r="526" spans="2:12" ht="75">
      <c r="B526" s="24">
        <v>80111600</v>
      </c>
      <c r="C526" s="28" t="s">
        <v>249</v>
      </c>
      <c r="D526" s="25" t="s">
        <v>78</v>
      </c>
      <c r="E526" s="25" t="s">
        <v>50</v>
      </c>
      <c r="F526" s="25" t="s">
        <v>29</v>
      </c>
      <c r="G526" s="25" t="s">
        <v>30</v>
      </c>
      <c r="H526" s="27">
        <v>5337696</v>
      </c>
      <c r="I526" s="27">
        <v>5337696</v>
      </c>
      <c r="J526" s="25" t="s">
        <v>31</v>
      </c>
      <c r="K526" s="25" t="s">
        <v>32</v>
      </c>
      <c r="L526" s="26" t="s">
        <v>115</v>
      </c>
    </row>
    <row r="527" spans="2:12" ht="75">
      <c r="B527" s="24">
        <v>80111600</v>
      </c>
      <c r="C527" s="28" t="s">
        <v>287</v>
      </c>
      <c r="D527" s="25" t="s">
        <v>77</v>
      </c>
      <c r="E527" s="25" t="s">
        <v>50</v>
      </c>
      <c r="F527" s="25" t="s">
        <v>29</v>
      </c>
      <c r="G527" s="25" t="s">
        <v>30</v>
      </c>
      <c r="H527" s="27">
        <v>79921600</v>
      </c>
      <c r="I527" s="27">
        <v>79921600</v>
      </c>
      <c r="J527" s="25" t="s">
        <v>31</v>
      </c>
      <c r="K527" s="25" t="s">
        <v>32</v>
      </c>
      <c r="L527" s="26" t="s">
        <v>115</v>
      </c>
    </row>
    <row r="528" spans="2:12" ht="45">
      <c r="B528" s="24">
        <v>80111600</v>
      </c>
      <c r="C528" s="28" t="s">
        <v>288</v>
      </c>
      <c r="D528" s="25" t="s">
        <v>49</v>
      </c>
      <c r="E528" s="25" t="s">
        <v>76</v>
      </c>
      <c r="F528" s="25" t="s">
        <v>29</v>
      </c>
      <c r="G528" s="25" t="s">
        <v>30</v>
      </c>
      <c r="H528" s="27">
        <v>23000000</v>
      </c>
      <c r="I528" s="27">
        <v>23000000</v>
      </c>
      <c r="J528" s="25" t="s">
        <v>31</v>
      </c>
      <c r="K528" s="25" t="s">
        <v>32</v>
      </c>
      <c r="L528" s="26" t="s">
        <v>115</v>
      </c>
    </row>
    <row r="529" spans="2:12" ht="60">
      <c r="B529" s="24">
        <v>80111600</v>
      </c>
      <c r="C529" s="28" t="s">
        <v>289</v>
      </c>
      <c r="D529" s="25" t="s">
        <v>49</v>
      </c>
      <c r="E529" s="25" t="s">
        <v>76</v>
      </c>
      <c r="F529" s="25" t="s">
        <v>29</v>
      </c>
      <c r="G529" s="25" t="s">
        <v>30</v>
      </c>
      <c r="H529" s="27">
        <v>40250000</v>
      </c>
      <c r="I529" s="27">
        <v>40250000</v>
      </c>
      <c r="J529" s="25" t="s">
        <v>31</v>
      </c>
      <c r="K529" s="25" t="s">
        <v>32</v>
      </c>
      <c r="L529" s="26" t="s">
        <v>115</v>
      </c>
    </row>
    <row r="530" spans="2:12" ht="60">
      <c r="B530" s="24">
        <v>80111600</v>
      </c>
      <c r="C530" s="28" t="s">
        <v>290</v>
      </c>
      <c r="D530" s="25" t="s">
        <v>49</v>
      </c>
      <c r="E530" s="25" t="s">
        <v>76</v>
      </c>
      <c r="F530" s="25" t="s">
        <v>29</v>
      </c>
      <c r="G530" s="25" t="s">
        <v>30</v>
      </c>
      <c r="H530" s="27">
        <v>31442840</v>
      </c>
      <c r="I530" s="27">
        <v>31442840</v>
      </c>
      <c r="J530" s="25" t="s">
        <v>31</v>
      </c>
      <c r="K530" s="25" t="s">
        <v>32</v>
      </c>
      <c r="L530" s="26" t="s">
        <v>115</v>
      </c>
    </row>
    <row r="531" spans="2:12" ht="45">
      <c r="B531" s="24">
        <v>80111600</v>
      </c>
      <c r="C531" s="28" t="s">
        <v>291</v>
      </c>
      <c r="D531" s="25" t="s">
        <v>77</v>
      </c>
      <c r="E531" s="25" t="s">
        <v>76</v>
      </c>
      <c r="F531" s="25" t="s">
        <v>29</v>
      </c>
      <c r="G531" s="25" t="s">
        <v>30</v>
      </c>
      <c r="H531" s="27">
        <v>34500000</v>
      </c>
      <c r="I531" s="27">
        <v>34500000</v>
      </c>
      <c r="J531" s="25" t="s">
        <v>31</v>
      </c>
      <c r="K531" s="25" t="s">
        <v>32</v>
      </c>
      <c r="L531" s="26" t="s">
        <v>115</v>
      </c>
    </row>
    <row r="532" spans="2:12" ht="45">
      <c r="B532" s="24">
        <v>80111600</v>
      </c>
      <c r="C532" s="28" t="s">
        <v>292</v>
      </c>
      <c r="D532" s="25" t="s">
        <v>77</v>
      </c>
      <c r="E532" s="25" t="s">
        <v>76</v>
      </c>
      <c r="F532" s="25" t="s">
        <v>29</v>
      </c>
      <c r="G532" s="25" t="s">
        <v>30</v>
      </c>
      <c r="H532" s="27">
        <v>92000000</v>
      </c>
      <c r="I532" s="27">
        <v>92000000</v>
      </c>
      <c r="J532" s="25" t="s">
        <v>31</v>
      </c>
      <c r="K532" s="25" t="s">
        <v>32</v>
      </c>
      <c r="L532" s="26" t="s">
        <v>115</v>
      </c>
    </row>
    <row r="533" spans="2:12" ht="60">
      <c r="B533" s="24">
        <v>80111600</v>
      </c>
      <c r="C533" s="28" t="s">
        <v>293</v>
      </c>
      <c r="D533" s="25" t="s">
        <v>43</v>
      </c>
      <c r="E533" s="25" t="s">
        <v>76</v>
      </c>
      <c r="F533" s="25" t="s">
        <v>29</v>
      </c>
      <c r="G533" s="25" t="s">
        <v>30</v>
      </c>
      <c r="H533" s="27">
        <v>2000000</v>
      </c>
      <c r="I533" s="27">
        <v>2000000</v>
      </c>
      <c r="J533" s="25" t="s">
        <v>31</v>
      </c>
      <c r="K533" s="25" t="s">
        <v>32</v>
      </c>
      <c r="L533" s="26" t="s">
        <v>115</v>
      </c>
    </row>
    <row r="534" spans="2:12" ht="45">
      <c r="B534" s="24">
        <v>80111600</v>
      </c>
      <c r="C534" s="28" t="s">
        <v>294</v>
      </c>
      <c r="D534" s="25" t="s">
        <v>77</v>
      </c>
      <c r="E534" s="25" t="s">
        <v>76</v>
      </c>
      <c r="F534" s="25" t="s">
        <v>29</v>
      </c>
      <c r="G534" s="25" t="s">
        <v>30</v>
      </c>
      <c r="H534" s="27">
        <v>46000000</v>
      </c>
      <c r="I534" s="27">
        <v>46000000</v>
      </c>
      <c r="J534" s="25" t="s">
        <v>31</v>
      </c>
      <c r="K534" s="25" t="s">
        <v>32</v>
      </c>
      <c r="L534" s="26" t="s">
        <v>115</v>
      </c>
    </row>
    <row r="535" spans="2:12" ht="45">
      <c r="B535" s="24">
        <v>80111600</v>
      </c>
      <c r="C535" s="28" t="s">
        <v>295</v>
      </c>
      <c r="D535" s="25" t="s">
        <v>77</v>
      </c>
      <c r="E535" s="25" t="s">
        <v>76</v>
      </c>
      <c r="F535" s="25" t="s">
        <v>29</v>
      </c>
      <c r="G535" s="25" t="s">
        <v>30</v>
      </c>
      <c r="H535" s="27">
        <v>46000000</v>
      </c>
      <c r="I535" s="27">
        <v>46000000</v>
      </c>
      <c r="J535" s="25" t="s">
        <v>31</v>
      </c>
      <c r="K535" s="25" t="s">
        <v>32</v>
      </c>
      <c r="L535" s="26" t="s">
        <v>115</v>
      </c>
    </row>
    <row r="536" spans="2:12" ht="75">
      <c r="B536" s="24">
        <v>80111600</v>
      </c>
      <c r="C536" s="28" t="s">
        <v>296</v>
      </c>
      <c r="D536" s="25" t="s">
        <v>77</v>
      </c>
      <c r="E536" s="25" t="s">
        <v>76</v>
      </c>
      <c r="F536" s="25" t="s">
        <v>29</v>
      </c>
      <c r="G536" s="25" t="s">
        <v>30</v>
      </c>
      <c r="H536" s="27">
        <v>24876800</v>
      </c>
      <c r="I536" s="27">
        <v>24876800</v>
      </c>
      <c r="J536" s="25" t="s">
        <v>31</v>
      </c>
      <c r="K536" s="25" t="s">
        <v>32</v>
      </c>
      <c r="L536" s="26" t="s">
        <v>115</v>
      </c>
    </row>
    <row r="537" spans="2:12" ht="75">
      <c r="B537" s="24">
        <v>80111600</v>
      </c>
      <c r="C537" s="28" t="s">
        <v>297</v>
      </c>
      <c r="D537" s="25" t="s">
        <v>77</v>
      </c>
      <c r="E537" s="25" t="s">
        <v>76</v>
      </c>
      <c r="F537" s="25" t="s">
        <v>29</v>
      </c>
      <c r="G537" s="25" t="s">
        <v>30</v>
      </c>
      <c r="H537" s="27">
        <v>46000000</v>
      </c>
      <c r="I537" s="27">
        <v>46000000</v>
      </c>
      <c r="J537" s="25" t="s">
        <v>31</v>
      </c>
      <c r="K537" s="25" t="s">
        <v>32</v>
      </c>
      <c r="L537" s="26" t="s">
        <v>115</v>
      </c>
    </row>
    <row r="538" spans="2:12" ht="75">
      <c r="B538" s="24">
        <v>80111600</v>
      </c>
      <c r="C538" s="28" t="s">
        <v>298</v>
      </c>
      <c r="D538" s="25" t="s">
        <v>77</v>
      </c>
      <c r="E538" s="25" t="s">
        <v>76</v>
      </c>
      <c r="F538" s="25" t="s">
        <v>29</v>
      </c>
      <c r="G538" s="25" t="s">
        <v>30</v>
      </c>
      <c r="H538" s="27">
        <v>29952000</v>
      </c>
      <c r="I538" s="27">
        <v>29952000</v>
      </c>
      <c r="J538" s="25" t="s">
        <v>31</v>
      </c>
      <c r="K538" s="25" t="s">
        <v>32</v>
      </c>
      <c r="L538" s="26" t="s">
        <v>115</v>
      </c>
    </row>
    <row r="539" spans="2:12" ht="75">
      <c r="B539" s="24">
        <v>80111600</v>
      </c>
      <c r="C539" s="28" t="s">
        <v>298</v>
      </c>
      <c r="D539" s="25" t="s">
        <v>77</v>
      </c>
      <c r="E539" s="25" t="s">
        <v>76</v>
      </c>
      <c r="F539" s="25" t="s">
        <v>29</v>
      </c>
      <c r="G539" s="25" t="s">
        <v>30</v>
      </c>
      <c r="H539" s="27">
        <v>28704000</v>
      </c>
      <c r="I539" s="27">
        <v>28704000</v>
      </c>
      <c r="J539" s="25" t="s">
        <v>31</v>
      </c>
      <c r="K539" s="25" t="s">
        <v>32</v>
      </c>
      <c r="L539" s="26" t="s">
        <v>115</v>
      </c>
    </row>
    <row r="540" spans="2:12" ht="75">
      <c r="B540" s="24">
        <v>80111600</v>
      </c>
      <c r="C540" s="28" t="s">
        <v>298</v>
      </c>
      <c r="D540" s="25" t="s">
        <v>77</v>
      </c>
      <c r="E540" s="25" t="s">
        <v>76</v>
      </c>
      <c r="F540" s="25" t="s">
        <v>29</v>
      </c>
      <c r="G540" s="25" t="s">
        <v>30</v>
      </c>
      <c r="H540" s="27">
        <v>28704000</v>
      </c>
      <c r="I540" s="27">
        <v>28704000</v>
      </c>
      <c r="J540" s="25" t="s">
        <v>31</v>
      </c>
      <c r="K540" s="25" t="s">
        <v>32</v>
      </c>
      <c r="L540" s="26" t="s">
        <v>115</v>
      </c>
    </row>
    <row r="541" spans="2:12" ht="90">
      <c r="B541" s="24">
        <v>80111600</v>
      </c>
      <c r="C541" s="28" t="s">
        <v>239</v>
      </c>
      <c r="D541" s="25" t="s">
        <v>49</v>
      </c>
      <c r="E541" s="25" t="s">
        <v>76</v>
      </c>
      <c r="F541" s="25" t="s">
        <v>29</v>
      </c>
      <c r="G541" s="25" t="s">
        <v>30</v>
      </c>
      <c r="H541" s="27">
        <v>22389120</v>
      </c>
      <c r="I541" s="27">
        <v>22389120</v>
      </c>
      <c r="J541" s="25" t="s">
        <v>31</v>
      </c>
      <c r="K541" s="25" t="s">
        <v>32</v>
      </c>
      <c r="L541" s="26" t="s">
        <v>115</v>
      </c>
    </row>
    <row r="542" spans="2:12" ht="90">
      <c r="B542" s="24">
        <v>80111600</v>
      </c>
      <c r="C542" s="28" t="s">
        <v>239</v>
      </c>
      <c r="D542" s="25" t="s">
        <v>77</v>
      </c>
      <c r="E542" s="25" t="s">
        <v>76</v>
      </c>
      <c r="F542" s="25" t="s">
        <v>29</v>
      </c>
      <c r="G542" s="25" t="s">
        <v>30</v>
      </c>
      <c r="H542" s="27">
        <v>22389120</v>
      </c>
      <c r="I542" s="27">
        <v>22389120</v>
      </c>
      <c r="J542" s="25" t="s">
        <v>31</v>
      </c>
      <c r="K542" s="25" t="s">
        <v>32</v>
      </c>
      <c r="L542" s="26" t="s">
        <v>115</v>
      </c>
    </row>
    <row r="543" spans="2:12" ht="90">
      <c r="B543" s="24">
        <v>80111600</v>
      </c>
      <c r="C543" s="28" t="s">
        <v>239</v>
      </c>
      <c r="D543" s="25" t="s">
        <v>77</v>
      </c>
      <c r="E543" s="25" t="s">
        <v>76</v>
      </c>
      <c r="F543" s="25" t="s">
        <v>29</v>
      </c>
      <c r="G543" s="25" t="s">
        <v>30</v>
      </c>
      <c r="H543" s="27">
        <v>22389120</v>
      </c>
      <c r="I543" s="27">
        <v>22389120</v>
      </c>
      <c r="J543" s="25" t="s">
        <v>31</v>
      </c>
      <c r="K543" s="25" t="s">
        <v>32</v>
      </c>
      <c r="L543" s="26" t="s">
        <v>115</v>
      </c>
    </row>
    <row r="544" spans="2:12" ht="90">
      <c r="B544" s="24">
        <v>80111600</v>
      </c>
      <c r="C544" s="28" t="s">
        <v>239</v>
      </c>
      <c r="D544" s="25" t="s">
        <v>77</v>
      </c>
      <c r="E544" s="25" t="s">
        <v>76</v>
      </c>
      <c r="F544" s="25" t="s">
        <v>29</v>
      </c>
      <c r="G544" s="25" t="s">
        <v>30</v>
      </c>
      <c r="H544" s="27">
        <v>22389120</v>
      </c>
      <c r="I544" s="27">
        <v>22389120</v>
      </c>
      <c r="J544" s="25" t="s">
        <v>31</v>
      </c>
      <c r="K544" s="25" t="s">
        <v>32</v>
      </c>
      <c r="L544" s="26" t="s">
        <v>115</v>
      </c>
    </row>
    <row r="545" spans="2:12" ht="90">
      <c r="B545" s="24">
        <v>80111600</v>
      </c>
      <c r="C545" s="28" t="s">
        <v>239</v>
      </c>
      <c r="D545" s="25" t="s">
        <v>49</v>
      </c>
      <c r="E545" s="25" t="s">
        <v>76</v>
      </c>
      <c r="F545" s="25" t="s">
        <v>29</v>
      </c>
      <c r="G545" s="25" t="s">
        <v>30</v>
      </c>
      <c r="H545" s="27">
        <v>22389120</v>
      </c>
      <c r="I545" s="27">
        <v>22389120</v>
      </c>
      <c r="J545" s="25" t="s">
        <v>31</v>
      </c>
      <c r="K545" s="25" t="s">
        <v>32</v>
      </c>
      <c r="L545" s="26" t="s">
        <v>115</v>
      </c>
    </row>
    <row r="546" spans="2:12" ht="90">
      <c r="B546" s="24">
        <v>80111600</v>
      </c>
      <c r="C546" s="28" t="s">
        <v>239</v>
      </c>
      <c r="D546" s="25" t="s">
        <v>49</v>
      </c>
      <c r="E546" s="25" t="s">
        <v>76</v>
      </c>
      <c r="F546" s="25" t="s">
        <v>29</v>
      </c>
      <c r="G546" s="25" t="s">
        <v>30</v>
      </c>
      <c r="H546" s="27">
        <v>22389120</v>
      </c>
      <c r="I546" s="27">
        <v>22389120</v>
      </c>
      <c r="J546" s="25" t="s">
        <v>31</v>
      </c>
      <c r="K546" s="25" t="s">
        <v>32</v>
      </c>
      <c r="L546" s="26" t="s">
        <v>115</v>
      </c>
    </row>
    <row r="547" spans="2:12" ht="90">
      <c r="B547" s="24">
        <v>80111600</v>
      </c>
      <c r="C547" s="28" t="s">
        <v>239</v>
      </c>
      <c r="D547" s="25" t="s">
        <v>77</v>
      </c>
      <c r="E547" s="25" t="s">
        <v>76</v>
      </c>
      <c r="F547" s="25" t="s">
        <v>29</v>
      </c>
      <c r="G547" s="25" t="s">
        <v>30</v>
      </c>
      <c r="H547" s="27">
        <v>22389120</v>
      </c>
      <c r="I547" s="27">
        <v>22389120</v>
      </c>
      <c r="J547" s="25" t="s">
        <v>31</v>
      </c>
      <c r="K547" s="25" t="s">
        <v>32</v>
      </c>
      <c r="L547" s="26" t="s">
        <v>115</v>
      </c>
    </row>
    <row r="548" spans="2:12" ht="90">
      <c r="B548" s="24">
        <v>80111600</v>
      </c>
      <c r="C548" s="28" t="s">
        <v>239</v>
      </c>
      <c r="D548" s="25" t="s">
        <v>49</v>
      </c>
      <c r="E548" s="25" t="s">
        <v>76</v>
      </c>
      <c r="F548" s="25" t="s">
        <v>29</v>
      </c>
      <c r="G548" s="25" t="s">
        <v>30</v>
      </c>
      <c r="H548" s="27">
        <v>22389120</v>
      </c>
      <c r="I548" s="27">
        <v>22389120</v>
      </c>
      <c r="J548" s="25" t="s">
        <v>31</v>
      </c>
      <c r="K548" s="25" t="s">
        <v>32</v>
      </c>
      <c r="L548" s="26" t="s">
        <v>115</v>
      </c>
    </row>
    <row r="549" spans="2:12" ht="90">
      <c r="B549" s="24">
        <v>80111600</v>
      </c>
      <c r="C549" s="28" t="s">
        <v>239</v>
      </c>
      <c r="D549" s="25" t="s">
        <v>77</v>
      </c>
      <c r="E549" s="25" t="s">
        <v>76</v>
      </c>
      <c r="F549" s="25" t="s">
        <v>29</v>
      </c>
      <c r="G549" s="25" t="s">
        <v>30</v>
      </c>
      <c r="H549" s="27">
        <v>22389120</v>
      </c>
      <c r="I549" s="27">
        <v>22389120</v>
      </c>
      <c r="J549" s="25" t="s">
        <v>31</v>
      </c>
      <c r="K549" s="25" t="s">
        <v>32</v>
      </c>
      <c r="L549" s="26" t="s">
        <v>115</v>
      </c>
    </row>
    <row r="550" spans="2:12" ht="90">
      <c r="B550" s="24">
        <v>80111600</v>
      </c>
      <c r="C550" s="28" t="s">
        <v>239</v>
      </c>
      <c r="D550" s="25" t="s">
        <v>77</v>
      </c>
      <c r="E550" s="25" t="s">
        <v>76</v>
      </c>
      <c r="F550" s="25" t="s">
        <v>29</v>
      </c>
      <c r="G550" s="25" t="s">
        <v>30</v>
      </c>
      <c r="H550" s="27">
        <v>22389120</v>
      </c>
      <c r="I550" s="27">
        <v>22389120</v>
      </c>
      <c r="J550" s="25" t="s">
        <v>31</v>
      </c>
      <c r="K550" s="25" t="s">
        <v>32</v>
      </c>
      <c r="L550" s="26" t="s">
        <v>115</v>
      </c>
    </row>
    <row r="551" spans="2:12" ht="90">
      <c r="B551" s="24">
        <v>80111600</v>
      </c>
      <c r="C551" s="28" t="s">
        <v>239</v>
      </c>
      <c r="D551" s="25" t="s">
        <v>49</v>
      </c>
      <c r="E551" s="25" t="s">
        <v>76</v>
      </c>
      <c r="F551" s="25" t="s">
        <v>29</v>
      </c>
      <c r="G551" s="25" t="s">
        <v>30</v>
      </c>
      <c r="H551" s="27">
        <v>22389120</v>
      </c>
      <c r="I551" s="27">
        <v>22389120</v>
      </c>
      <c r="J551" s="25" t="s">
        <v>31</v>
      </c>
      <c r="K551" s="25" t="s">
        <v>32</v>
      </c>
      <c r="L551" s="26" t="s">
        <v>115</v>
      </c>
    </row>
    <row r="552" spans="2:12" ht="90">
      <c r="B552" s="24">
        <v>80111600</v>
      </c>
      <c r="C552" s="28" t="s">
        <v>239</v>
      </c>
      <c r="D552" s="25" t="s">
        <v>77</v>
      </c>
      <c r="E552" s="25" t="s">
        <v>76</v>
      </c>
      <c r="F552" s="25" t="s">
        <v>29</v>
      </c>
      <c r="G552" s="25" t="s">
        <v>30</v>
      </c>
      <c r="H552" s="27">
        <v>22389120</v>
      </c>
      <c r="I552" s="27">
        <v>22389120</v>
      </c>
      <c r="J552" s="25" t="s">
        <v>31</v>
      </c>
      <c r="K552" s="25" t="s">
        <v>32</v>
      </c>
      <c r="L552" s="26" t="s">
        <v>115</v>
      </c>
    </row>
    <row r="553" spans="2:12" ht="90">
      <c r="B553" s="24">
        <v>80111600</v>
      </c>
      <c r="C553" s="28" t="s">
        <v>239</v>
      </c>
      <c r="D553" s="25" t="s">
        <v>77</v>
      </c>
      <c r="E553" s="25" t="s">
        <v>76</v>
      </c>
      <c r="F553" s="25" t="s">
        <v>29</v>
      </c>
      <c r="G553" s="25" t="s">
        <v>30</v>
      </c>
      <c r="H553" s="27">
        <v>22389120</v>
      </c>
      <c r="I553" s="27">
        <v>22389120</v>
      </c>
      <c r="J553" s="25" t="s">
        <v>31</v>
      </c>
      <c r="K553" s="25" t="s">
        <v>32</v>
      </c>
      <c r="L553" s="26" t="s">
        <v>115</v>
      </c>
    </row>
    <row r="554" spans="2:12" ht="90">
      <c r="B554" s="24">
        <v>80111600</v>
      </c>
      <c r="C554" s="28" t="s">
        <v>239</v>
      </c>
      <c r="D554" s="25" t="s">
        <v>77</v>
      </c>
      <c r="E554" s="25" t="s">
        <v>76</v>
      </c>
      <c r="F554" s="25" t="s">
        <v>29</v>
      </c>
      <c r="G554" s="25" t="s">
        <v>30</v>
      </c>
      <c r="H554" s="27">
        <v>22389120</v>
      </c>
      <c r="I554" s="27">
        <v>22389120</v>
      </c>
      <c r="J554" s="25" t="s">
        <v>31</v>
      </c>
      <c r="K554" s="25" t="s">
        <v>32</v>
      </c>
      <c r="L554" s="26" t="s">
        <v>115</v>
      </c>
    </row>
    <row r="555" spans="2:12" ht="90">
      <c r="B555" s="24">
        <v>80111600</v>
      </c>
      <c r="C555" s="28" t="s">
        <v>239</v>
      </c>
      <c r="D555" s="25" t="s">
        <v>52</v>
      </c>
      <c r="E555" s="25" t="s">
        <v>50</v>
      </c>
      <c r="F555" s="25" t="s">
        <v>29</v>
      </c>
      <c r="G555" s="25" t="s">
        <v>30</v>
      </c>
      <c r="H555" s="27">
        <v>19685950</v>
      </c>
      <c r="I555" s="27">
        <v>19685950</v>
      </c>
      <c r="J555" s="25" t="s">
        <v>31</v>
      </c>
      <c r="K555" s="25" t="s">
        <v>32</v>
      </c>
      <c r="L555" s="26" t="s">
        <v>115</v>
      </c>
    </row>
    <row r="556" spans="2:12" ht="90">
      <c r="B556" s="24">
        <v>80111600</v>
      </c>
      <c r="C556" s="28" t="s">
        <v>239</v>
      </c>
      <c r="D556" s="25" t="s">
        <v>52</v>
      </c>
      <c r="E556" s="25" t="s">
        <v>50</v>
      </c>
      <c r="F556" s="25" t="s">
        <v>29</v>
      </c>
      <c r="G556" s="25" t="s">
        <v>30</v>
      </c>
      <c r="H556" s="27">
        <v>19685950</v>
      </c>
      <c r="I556" s="27">
        <v>19685950</v>
      </c>
      <c r="J556" s="25" t="s">
        <v>31</v>
      </c>
      <c r="K556" s="25" t="s">
        <v>32</v>
      </c>
      <c r="L556" s="26" t="s">
        <v>115</v>
      </c>
    </row>
    <row r="557" spans="2:12" ht="90">
      <c r="B557" s="24">
        <v>80111600</v>
      </c>
      <c r="C557" s="28" t="s">
        <v>239</v>
      </c>
      <c r="D557" s="25" t="s">
        <v>52</v>
      </c>
      <c r="E557" s="25" t="s">
        <v>50</v>
      </c>
      <c r="F557" s="25" t="s">
        <v>29</v>
      </c>
      <c r="G557" s="25" t="s">
        <v>30</v>
      </c>
      <c r="H557" s="27">
        <v>19685950</v>
      </c>
      <c r="I557" s="27">
        <v>19685950</v>
      </c>
      <c r="J557" s="25" t="s">
        <v>31</v>
      </c>
      <c r="K557" s="25" t="s">
        <v>32</v>
      </c>
      <c r="L557" s="26" t="s">
        <v>115</v>
      </c>
    </row>
    <row r="558" spans="2:12" ht="90">
      <c r="B558" s="24">
        <v>80111600</v>
      </c>
      <c r="C558" s="28" t="s">
        <v>239</v>
      </c>
      <c r="D558" s="25" t="s">
        <v>52</v>
      </c>
      <c r="E558" s="25" t="s">
        <v>50</v>
      </c>
      <c r="F558" s="25" t="s">
        <v>29</v>
      </c>
      <c r="G558" s="25" t="s">
        <v>30</v>
      </c>
      <c r="H558" s="27">
        <v>19685950</v>
      </c>
      <c r="I558" s="27">
        <v>19685950</v>
      </c>
      <c r="J558" s="25" t="s">
        <v>31</v>
      </c>
      <c r="K558" s="25" t="s">
        <v>32</v>
      </c>
      <c r="L558" s="26" t="s">
        <v>115</v>
      </c>
    </row>
    <row r="559" spans="2:12" ht="90">
      <c r="B559" s="24">
        <v>80111600</v>
      </c>
      <c r="C559" s="28" t="s">
        <v>239</v>
      </c>
      <c r="D559" s="25" t="s">
        <v>52</v>
      </c>
      <c r="E559" s="25" t="s">
        <v>50</v>
      </c>
      <c r="F559" s="25" t="s">
        <v>29</v>
      </c>
      <c r="G559" s="25" t="s">
        <v>30</v>
      </c>
      <c r="H559" s="27">
        <v>19685950</v>
      </c>
      <c r="I559" s="27">
        <v>19685950</v>
      </c>
      <c r="J559" s="25" t="s">
        <v>31</v>
      </c>
      <c r="K559" s="25" t="s">
        <v>32</v>
      </c>
      <c r="L559" s="26" t="s">
        <v>115</v>
      </c>
    </row>
    <row r="560" spans="2:12" ht="90">
      <c r="B560" s="24">
        <v>80111600</v>
      </c>
      <c r="C560" s="28" t="s">
        <v>239</v>
      </c>
      <c r="D560" s="25" t="s">
        <v>52</v>
      </c>
      <c r="E560" s="25" t="s">
        <v>50</v>
      </c>
      <c r="F560" s="25" t="s">
        <v>29</v>
      </c>
      <c r="G560" s="25" t="s">
        <v>30</v>
      </c>
      <c r="H560" s="27">
        <v>19685950</v>
      </c>
      <c r="I560" s="27">
        <v>19685950</v>
      </c>
      <c r="J560" s="25" t="s">
        <v>31</v>
      </c>
      <c r="K560" s="25" t="s">
        <v>32</v>
      </c>
      <c r="L560" s="26" t="s">
        <v>115</v>
      </c>
    </row>
    <row r="561" spans="2:12" ht="90">
      <c r="B561" s="24">
        <v>80111600</v>
      </c>
      <c r="C561" s="28" t="s">
        <v>239</v>
      </c>
      <c r="D561" s="25" t="s">
        <v>55</v>
      </c>
      <c r="E561" s="25" t="s">
        <v>79</v>
      </c>
      <c r="F561" s="25" t="s">
        <v>29</v>
      </c>
      <c r="G561" s="25" t="s">
        <v>30</v>
      </c>
      <c r="H561" s="27">
        <v>19685950</v>
      </c>
      <c r="I561" s="27">
        <v>19685950</v>
      </c>
      <c r="J561" s="25" t="s">
        <v>31</v>
      </c>
      <c r="K561" s="25" t="s">
        <v>32</v>
      </c>
      <c r="L561" s="26" t="s">
        <v>115</v>
      </c>
    </row>
    <row r="562" spans="2:12" ht="90">
      <c r="B562" s="24">
        <v>80111600</v>
      </c>
      <c r="C562" s="28" t="s">
        <v>239</v>
      </c>
      <c r="D562" s="25" t="s">
        <v>55</v>
      </c>
      <c r="E562" s="25" t="s">
        <v>79</v>
      </c>
      <c r="F562" s="25" t="s">
        <v>29</v>
      </c>
      <c r="G562" s="25" t="s">
        <v>30</v>
      </c>
      <c r="H562" s="27">
        <v>19685950</v>
      </c>
      <c r="I562" s="27">
        <v>19685950</v>
      </c>
      <c r="J562" s="25" t="s">
        <v>31</v>
      </c>
      <c r="K562" s="25" t="s">
        <v>32</v>
      </c>
      <c r="L562" s="26" t="s">
        <v>115</v>
      </c>
    </row>
    <row r="563" spans="2:12" ht="90">
      <c r="B563" s="24">
        <v>80111600</v>
      </c>
      <c r="C563" s="28" t="s">
        <v>239</v>
      </c>
      <c r="D563" s="25" t="s">
        <v>55</v>
      </c>
      <c r="E563" s="25" t="s">
        <v>37</v>
      </c>
      <c r="F563" s="25" t="s">
        <v>29</v>
      </c>
      <c r="G563" s="25" t="s">
        <v>30</v>
      </c>
      <c r="H563" s="27">
        <f>55000000-19685950-19685950+120660</f>
        <v>15748760</v>
      </c>
      <c r="I563" s="27">
        <f>55000000-19685950-19685950+120660</f>
        <v>15748760</v>
      </c>
      <c r="J563" s="25" t="s">
        <v>31</v>
      </c>
      <c r="K563" s="25" t="s">
        <v>32</v>
      </c>
      <c r="L563" s="26" t="s">
        <v>115</v>
      </c>
    </row>
    <row r="564" spans="2:12" ht="75">
      <c r="B564" s="24">
        <v>80111600</v>
      </c>
      <c r="C564" s="28" t="s">
        <v>299</v>
      </c>
      <c r="D564" s="25" t="s">
        <v>77</v>
      </c>
      <c r="E564" s="25" t="s">
        <v>76</v>
      </c>
      <c r="F564" s="25" t="s">
        <v>29</v>
      </c>
      <c r="G564" s="25" t="s">
        <v>30</v>
      </c>
      <c r="H564" s="27">
        <v>59800000</v>
      </c>
      <c r="I564" s="27">
        <v>59800000</v>
      </c>
      <c r="J564" s="25" t="s">
        <v>31</v>
      </c>
      <c r="K564" s="25" t="s">
        <v>32</v>
      </c>
      <c r="L564" s="26" t="s">
        <v>115</v>
      </c>
    </row>
    <row r="565" spans="2:12" ht="75">
      <c r="B565" s="24">
        <v>80111600</v>
      </c>
      <c r="C565" s="28" t="s">
        <v>300</v>
      </c>
      <c r="D565" s="25" t="s">
        <v>77</v>
      </c>
      <c r="E565" s="25" t="s">
        <v>76</v>
      </c>
      <c r="F565" s="25" t="s">
        <v>29</v>
      </c>
      <c r="G565" s="25" t="s">
        <v>30</v>
      </c>
      <c r="H565" s="27">
        <v>92000000</v>
      </c>
      <c r="I565" s="27">
        <v>92000000</v>
      </c>
      <c r="J565" s="25" t="s">
        <v>31</v>
      </c>
      <c r="K565" s="25" t="s">
        <v>32</v>
      </c>
      <c r="L565" s="26" t="s">
        <v>115</v>
      </c>
    </row>
    <row r="566" spans="2:12" ht="75">
      <c r="B566" s="24">
        <v>80111600</v>
      </c>
      <c r="C566" s="28" t="s">
        <v>301</v>
      </c>
      <c r="D566" s="25" t="s">
        <v>77</v>
      </c>
      <c r="E566" s="25" t="s">
        <v>76</v>
      </c>
      <c r="F566" s="25" t="s">
        <v>29</v>
      </c>
      <c r="G566" s="25" t="s">
        <v>30</v>
      </c>
      <c r="H566" s="27">
        <v>29900000</v>
      </c>
      <c r="I566" s="27">
        <v>29900000</v>
      </c>
      <c r="J566" s="25" t="s">
        <v>31</v>
      </c>
      <c r="K566" s="25" t="s">
        <v>32</v>
      </c>
      <c r="L566" s="26" t="s">
        <v>115</v>
      </c>
    </row>
    <row r="567" spans="2:12" ht="45">
      <c r="B567" s="24">
        <v>80111600</v>
      </c>
      <c r="C567" s="28" t="s">
        <v>302</v>
      </c>
      <c r="D567" s="25" t="s">
        <v>77</v>
      </c>
      <c r="E567" s="25" t="s">
        <v>76</v>
      </c>
      <c r="F567" s="25" t="s">
        <v>29</v>
      </c>
      <c r="G567" s="25" t="s">
        <v>30</v>
      </c>
      <c r="H567" s="27">
        <v>29900000</v>
      </c>
      <c r="I567" s="27">
        <v>29900000</v>
      </c>
      <c r="J567" s="25" t="s">
        <v>31</v>
      </c>
      <c r="K567" s="25" t="s">
        <v>32</v>
      </c>
      <c r="L567" s="26" t="s">
        <v>115</v>
      </c>
    </row>
    <row r="568" spans="2:12" ht="105">
      <c r="B568" s="24">
        <v>80111600</v>
      </c>
      <c r="C568" s="28" t="s">
        <v>303</v>
      </c>
      <c r="D568" s="25" t="s">
        <v>77</v>
      </c>
      <c r="E568" s="25" t="s">
        <v>76</v>
      </c>
      <c r="F568" s="25" t="s">
        <v>29</v>
      </c>
      <c r="G568" s="25" t="s">
        <v>30</v>
      </c>
      <c r="H568" s="27">
        <v>36225000</v>
      </c>
      <c r="I568" s="27">
        <v>36225000</v>
      </c>
      <c r="J568" s="25" t="s">
        <v>31</v>
      </c>
      <c r="K568" s="25" t="s">
        <v>32</v>
      </c>
      <c r="L568" s="26" t="s">
        <v>115</v>
      </c>
    </row>
    <row r="569" spans="2:12" ht="60">
      <c r="B569" s="24">
        <v>80111600</v>
      </c>
      <c r="C569" s="28" t="s">
        <v>304</v>
      </c>
      <c r="D569" s="25" t="s">
        <v>77</v>
      </c>
      <c r="E569" s="25" t="s">
        <v>76</v>
      </c>
      <c r="F569" s="25" t="s">
        <v>29</v>
      </c>
      <c r="G569" s="25" t="s">
        <v>30</v>
      </c>
      <c r="H569" s="27">
        <v>28750000</v>
      </c>
      <c r="I569" s="27">
        <v>28750000</v>
      </c>
      <c r="J569" s="25" t="s">
        <v>31</v>
      </c>
      <c r="K569" s="25" t="s">
        <v>32</v>
      </c>
      <c r="L569" s="26" t="s">
        <v>115</v>
      </c>
    </row>
    <row r="570" spans="2:12" ht="90">
      <c r="B570" s="24">
        <v>80111600</v>
      </c>
      <c r="C570" s="28" t="s">
        <v>305</v>
      </c>
      <c r="D570" s="25" t="s">
        <v>77</v>
      </c>
      <c r="E570" s="25" t="s">
        <v>76</v>
      </c>
      <c r="F570" s="25" t="s">
        <v>29</v>
      </c>
      <c r="G570" s="25" t="s">
        <v>30</v>
      </c>
      <c r="H570" s="27">
        <v>103500000</v>
      </c>
      <c r="I570" s="27">
        <v>103500000</v>
      </c>
      <c r="J570" s="25" t="s">
        <v>31</v>
      </c>
      <c r="K570" s="25" t="s">
        <v>32</v>
      </c>
      <c r="L570" s="26" t="s">
        <v>115</v>
      </c>
    </row>
    <row r="571" spans="2:12" ht="105">
      <c r="B571" s="24">
        <v>80111600</v>
      </c>
      <c r="C571" s="28" t="s">
        <v>306</v>
      </c>
      <c r="D571" s="25" t="s">
        <v>43</v>
      </c>
      <c r="E571" s="25" t="s">
        <v>76</v>
      </c>
      <c r="F571" s="25" t="s">
        <v>29</v>
      </c>
      <c r="G571" s="25" t="s">
        <v>30</v>
      </c>
      <c r="H571" s="27">
        <v>2000000</v>
      </c>
      <c r="I571" s="27">
        <v>2000000</v>
      </c>
      <c r="J571" s="25" t="s">
        <v>31</v>
      </c>
      <c r="K571" s="25" t="s">
        <v>32</v>
      </c>
      <c r="L571" s="26" t="s">
        <v>115</v>
      </c>
    </row>
    <row r="572" spans="2:12" ht="105">
      <c r="B572" s="24">
        <v>80111600</v>
      </c>
      <c r="C572" s="28" t="s">
        <v>306</v>
      </c>
      <c r="D572" s="25" t="s">
        <v>43</v>
      </c>
      <c r="E572" s="25" t="s">
        <v>76</v>
      </c>
      <c r="F572" s="25" t="s">
        <v>29</v>
      </c>
      <c r="G572" s="25" t="s">
        <v>30</v>
      </c>
      <c r="H572" s="27">
        <v>1650000</v>
      </c>
      <c r="I572" s="27">
        <v>1650000</v>
      </c>
      <c r="J572" s="25" t="s">
        <v>31</v>
      </c>
      <c r="K572" s="25" t="s">
        <v>32</v>
      </c>
      <c r="L572" s="26" t="s">
        <v>115</v>
      </c>
    </row>
    <row r="573" spans="2:12" ht="60">
      <c r="B573" s="24">
        <v>80111600</v>
      </c>
      <c r="C573" s="28" t="s">
        <v>307</v>
      </c>
      <c r="D573" s="25" t="s">
        <v>77</v>
      </c>
      <c r="E573" s="25" t="s">
        <v>76</v>
      </c>
      <c r="F573" s="25" t="s">
        <v>29</v>
      </c>
      <c r="G573" s="25" t="s">
        <v>30</v>
      </c>
      <c r="H573" s="27">
        <v>31200000</v>
      </c>
      <c r="I573" s="27">
        <v>31200000</v>
      </c>
      <c r="J573" s="25" t="s">
        <v>31</v>
      </c>
      <c r="K573" s="25" t="s">
        <v>32</v>
      </c>
      <c r="L573" s="26" t="s">
        <v>115</v>
      </c>
    </row>
    <row r="574" spans="2:12" ht="60">
      <c r="B574" s="24">
        <v>80111600</v>
      </c>
      <c r="C574" s="28" t="s">
        <v>307</v>
      </c>
      <c r="D574" s="25" t="s">
        <v>77</v>
      </c>
      <c r="E574" s="25" t="s">
        <v>76</v>
      </c>
      <c r="F574" s="25" t="s">
        <v>29</v>
      </c>
      <c r="G574" s="25" t="s">
        <v>30</v>
      </c>
      <c r="H574" s="27">
        <v>29952000</v>
      </c>
      <c r="I574" s="27">
        <v>29952000</v>
      </c>
      <c r="J574" s="25" t="s">
        <v>31</v>
      </c>
      <c r="K574" s="25" t="s">
        <v>32</v>
      </c>
      <c r="L574" s="26" t="s">
        <v>115</v>
      </c>
    </row>
    <row r="575" spans="2:12" ht="60">
      <c r="B575" s="24">
        <v>80111600</v>
      </c>
      <c r="C575" s="28" t="s">
        <v>307</v>
      </c>
      <c r="D575" s="25" t="s">
        <v>77</v>
      </c>
      <c r="E575" s="25" t="s">
        <v>76</v>
      </c>
      <c r="F575" s="25" t="s">
        <v>29</v>
      </c>
      <c r="G575" s="25" t="s">
        <v>30</v>
      </c>
      <c r="H575" s="27">
        <v>1248000</v>
      </c>
      <c r="I575" s="27">
        <v>1248000</v>
      </c>
      <c r="J575" s="25" t="s">
        <v>31</v>
      </c>
      <c r="K575" s="25" t="s">
        <v>32</v>
      </c>
      <c r="L575" s="26" t="s">
        <v>115</v>
      </c>
    </row>
    <row r="576" spans="2:12" ht="105">
      <c r="B576" s="24">
        <v>80111600</v>
      </c>
      <c r="C576" s="28" t="s">
        <v>308</v>
      </c>
      <c r="D576" s="25" t="s">
        <v>77</v>
      </c>
      <c r="E576" s="25" t="s">
        <v>76</v>
      </c>
      <c r="F576" s="25" t="s">
        <v>29</v>
      </c>
      <c r="G576" s="25" t="s">
        <v>30</v>
      </c>
      <c r="H576" s="27">
        <v>49920000</v>
      </c>
      <c r="I576" s="27">
        <v>49920000</v>
      </c>
      <c r="J576" s="25" t="s">
        <v>31</v>
      </c>
      <c r="K576" s="25" t="s">
        <v>32</v>
      </c>
      <c r="L576" s="26" t="s">
        <v>115</v>
      </c>
    </row>
    <row r="577" spans="2:12" ht="105">
      <c r="B577" s="24">
        <v>80111600</v>
      </c>
      <c r="C577" s="28" t="s">
        <v>309</v>
      </c>
      <c r="D577" s="25" t="s">
        <v>77</v>
      </c>
      <c r="E577" s="25" t="s">
        <v>76</v>
      </c>
      <c r="F577" s="25" t="s">
        <v>29</v>
      </c>
      <c r="G577" s="25" t="s">
        <v>30</v>
      </c>
      <c r="H577" s="27">
        <v>28704000</v>
      </c>
      <c r="I577" s="27">
        <v>28704000</v>
      </c>
      <c r="J577" s="25" t="s">
        <v>31</v>
      </c>
      <c r="K577" s="25" t="s">
        <v>32</v>
      </c>
      <c r="L577" s="26" t="s">
        <v>115</v>
      </c>
    </row>
    <row r="578" spans="2:12" ht="30">
      <c r="B578" s="24">
        <v>80111600</v>
      </c>
      <c r="C578" s="28" t="s">
        <v>310</v>
      </c>
      <c r="D578" s="25" t="s">
        <v>77</v>
      </c>
      <c r="E578" s="25" t="s">
        <v>76</v>
      </c>
      <c r="F578" s="25" t="s">
        <v>29</v>
      </c>
      <c r="G578" s="25" t="s">
        <v>30</v>
      </c>
      <c r="H578" s="27">
        <v>31200000</v>
      </c>
      <c r="I578" s="27">
        <v>31200000</v>
      </c>
      <c r="J578" s="25" t="s">
        <v>31</v>
      </c>
      <c r="K578" s="25" t="s">
        <v>32</v>
      </c>
      <c r="L578" s="26" t="s">
        <v>115</v>
      </c>
    </row>
    <row r="579" spans="2:12" ht="90">
      <c r="B579" s="24">
        <v>80111600</v>
      </c>
      <c r="C579" s="28" t="s">
        <v>311</v>
      </c>
      <c r="D579" s="25" t="s">
        <v>49</v>
      </c>
      <c r="E579" s="25" t="s">
        <v>42</v>
      </c>
      <c r="F579" s="25" t="s">
        <v>29</v>
      </c>
      <c r="G579" s="25" t="s">
        <v>30</v>
      </c>
      <c r="H579" s="27">
        <v>11721292</v>
      </c>
      <c r="I579" s="27">
        <v>11721292</v>
      </c>
      <c r="J579" s="25" t="s">
        <v>31</v>
      </c>
      <c r="K579" s="25" t="s">
        <v>32</v>
      </c>
      <c r="L579" s="26" t="s">
        <v>115</v>
      </c>
    </row>
    <row r="580" spans="2:12" ht="30">
      <c r="B580" s="24">
        <v>80111600</v>
      </c>
      <c r="C580" s="28" t="s">
        <v>312</v>
      </c>
      <c r="D580" s="25" t="s">
        <v>41</v>
      </c>
      <c r="E580" s="25" t="s">
        <v>80</v>
      </c>
      <c r="F580" s="25" t="s">
        <v>29</v>
      </c>
      <c r="G580" s="25" t="s">
        <v>30</v>
      </c>
      <c r="H580" s="27">
        <v>4300000</v>
      </c>
      <c r="I580" s="27">
        <v>4300000</v>
      </c>
      <c r="J580" s="25" t="s">
        <v>31</v>
      </c>
      <c r="K580" s="25" t="s">
        <v>32</v>
      </c>
      <c r="L580" s="26" t="s">
        <v>115</v>
      </c>
    </row>
    <row r="581" spans="2:12" ht="120">
      <c r="B581" s="24">
        <v>93141701</v>
      </c>
      <c r="C581" s="28" t="s">
        <v>313</v>
      </c>
      <c r="D581" s="25" t="s">
        <v>55</v>
      </c>
      <c r="E581" s="25" t="s">
        <v>80</v>
      </c>
      <c r="F581" s="25" t="s">
        <v>29</v>
      </c>
      <c r="G581" s="25" t="s">
        <v>30</v>
      </c>
      <c r="H581" s="27">
        <v>8389600</v>
      </c>
      <c r="I581" s="27">
        <v>8389600</v>
      </c>
      <c r="J581" s="25" t="s">
        <v>31</v>
      </c>
      <c r="K581" s="25" t="s">
        <v>32</v>
      </c>
      <c r="L581" s="26" t="s">
        <v>115</v>
      </c>
    </row>
    <row r="582" spans="2:12" ht="90">
      <c r="B582" s="24">
        <v>94131500</v>
      </c>
      <c r="C582" s="28" t="s">
        <v>314</v>
      </c>
      <c r="D582" s="25" t="s">
        <v>36</v>
      </c>
      <c r="E582" s="25" t="s">
        <v>80</v>
      </c>
      <c r="F582" s="25" t="s">
        <v>29</v>
      </c>
      <c r="G582" s="25" t="s">
        <v>30</v>
      </c>
      <c r="H582" s="27">
        <v>376500000</v>
      </c>
      <c r="I582" s="27">
        <v>376500000</v>
      </c>
      <c r="J582" s="25" t="s">
        <v>31</v>
      </c>
      <c r="K582" s="25" t="s">
        <v>32</v>
      </c>
      <c r="L582" s="26" t="s">
        <v>115</v>
      </c>
    </row>
    <row r="583" spans="2:12" ht="90">
      <c r="B583" s="24" t="s">
        <v>128</v>
      </c>
      <c r="C583" s="28" t="s">
        <v>190</v>
      </c>
      <c r="D583" s="25" t="s">
        <v>44</v>
      </c>
      <c r="E583" s="25" t="s">
        <v>37</v>
      </c>
      <c r="F583" s="25" t="s">
        <v>53</v>
      </c>
      <c r="G583" s="25" t="s">
        <v>30</v>
      </c>
      <c r="H583" s="27">
        <v>1000000</v>
      </c>
      <c r="I583" s="27">
        <v>1000000</v>
      </c>
      <c r="J583" s="25" t="s">
        <v>31</v>
      </c>
      <c r="K583" s="25" t="s">
        <v>32</v>
      </c>
      <c r="L583" s="26" t="s">
        <v>115</v>
      </c>
    </row>
    <row r="584" spans="2:12" ht="75">
      <c r="B584" s="24">
        <v>80131506</v>
      </c>
      <c r="C584" s="28" t="s">
        <v>315</v>
      </c>
      <c r="D584" s="25" t="s">
        <v>135</v>
      </c>
      <c r="E584" s="25" t="s">
        <v>47</v>
      </c>
      <c r="F584" s="25" t="s">
        <v>64</v>
      </c>
      <c r="G584" s="25" t="s">
        <v>30</v>
      </c>
      <c r="H584" s="27">
        <v>3000000</v>
      </c>
      <c r="I584" s="27">
        <v>3000000</v>
      </c>
      <c r="J584" s="25" t="s">
        <v>31</v>
      </c>
      <c r="K584" s="25" t="s">
        <v>32</v>
      </c>
      <c r="L584" s="26" t="s">
        <v>115</v>
      </c>
    </row>
    <row r="585" spans="2:12" ht="75">
      <c r="B585" s="24" t="s">
        <v>316</v>
      </c>
      <c r="C585" s="28" t="s">
        <v>317</v>
      </c>
      <c r="D585" s="25" t="s">
        <v>43</v>
      </c>
      <c r="E585" s="25" t="s">
        <v>37</v>
      </c>
      <c r="F585" s="25" t="s">
        <v>84</v>
      </c>
      <c r="G585" s="25" t="s">
        <v>30</v>
      </c>
      <c r="H585" s="27">
        <f>26615697+10384303-10710892-1532065-20000000+5242957</f>
        <v>10000000</v>
      </c>
      <c r="I585" s="27">
        <f>26615697+10384303-10710892-1532065-20000000+5242957</f>
        <v>10000000</v>
      </c>
      <c r="J585" s="25" t="s">
        <v>31</v>
      </c>
      <c r="K585" s="25" t="s">
        <v>32</v>
      </c>
      <c r="L585" s="26" t="s">
        <v>115</v>
      </c>
    </row>
    <row r="586" spans="2:12" ht="45">
      <c r="B586" s="24" t="s">
        <v>87</v>
      </c>
      <c r="C586" s="28" t="s">
        <v>318</v>
      </c>
      <c r="D586" s="25" t="s">
        <v>135</v>
      </c>
      <c r="E586" s="25" t="s">
        <v>37</v>
      </c>
      <c r="F586" s="25" t="s">
        <v>48</v>
      </c>
      <c r="G586" s="25" t="s">
        <v>30</v>
      </c>
      <c r="H586" s="27">
        <v>33500000</v>
      </c>
      <c r="I586" s="27">
        <v>33500000</v>
      </c>
      <c r="J586" s="25" t="s">
        <v>31</v>
      </c>
      <c r="K586" s="25" t="s">
        <v>32</v>
      </c>
      <c r="L586" s="26" t="s">
        <v>115</v>
      </c>
    </row>
    <row r="587" spans="2:12" ht="90">
      <c r="B587" s="24" t="s">
        <v>128</v>
      </c>
      <c r="C587" s="28" t="s">
        <v>319</v>
      </c>
      <c r="D587" s="25" t="s">
        <v>44</v>
      </c>
      <c r="E587" s="25" t="s">
        <v>37</v>
      </c>
      <c r="F587" s="25" t="s">
        <v>53</v>
      </c>
      <c r="G587" s="25" t="s">
        <v>30</v>
      </c>
      <c r="H587" s="27">
        <v>1500000</v>
      </c>
      <c r="I587" s="27">
        <v>1500000</v>
      </c>
      <c r="J587" s="25" t="s">
        <v>31</v>
      </c>
      <c r="K587" s="25" t="s">
        <v>32</v>
      </c>
      <c r="L587" s="26" t="s">
        <v>115</v>
      </c>
    </row>
    <row r="588" spans="2:12" ht="75">
      <c r="B588" s="24" t="s">
        <v>83</v>
      </c>
      <c r="C588" s="28" t="s">
        <v>320</v>
      </c>
      <c r="D588" s="25" t="s">
        <v>135</v>
      </c>
      <c r="E588" s="25" t="s">
        <v>37</v>
      </c>
      <c r="F588" s="25" t="s">
        <v>84</v>
      </c>
      <c r="G588" s="25" t="s">
        <v>30</v>
      </c>
      <c r="H588" s="27">
        <v>7000000</v>
      </c>
      <c r="I588" s="27">
        <v>7000000</v>
      </c>
      <c r="J588" s="25" t="s">
        <v>31</v>
      </c>
      <c r="K588" s="25" t="s">
        <v>32</v>
      </c>
      <c r="L588" s="26" t="s">
        <v>115</v>
      </c>
    </row>
    <row r="589" spans="2:12" ht="75">
      <c r="B589" s="24">
        <v>93141701</v>
      </c>
      <c r="C589" s="28" t="s">
        <v>321</v>
      </c>
      <c r="D589" s="25" t="s">
        <v>135</v>
      </c>
      <c r="E589" s="25" t="s">
        <v>37</v>
      </c>
      <c r="F589" s="25" t="s">
        <v>64</v>
      </c>
      <c r="G589" s="25" t="s">
        <v>30</v>
      </c>
      <c r="H589" s="27">
        <v>12500000</v>
      </c>
      <c r="I589" s="27">
        <v>12500000</v>
      </c>
      <c r="J589" s="25" t="s">
        <v>31</v>
      </c>
      <c r="K589" s="25" t="s">
        <v>32</v>
      </c>
      <c r="L589" s="26" t="s">
        <v>115</v>
      </c>
    </row>
    <row r="590" spans="2:12" ht="75">
      <c r="B590" s="24" t="s">
        <v>83</v>
      </c>
      <c r="C590" s="28" t="s">
        <v>322</v>
      </c>
      <c r="D590" s="25" t="s">
        <v>135</v>
      </c>
      <c r="E590" s="25" t="s">
        <v>37</v>
      </c>
      <c r="F590" s="25" t="s">
        <v>84</v>
      </c>
      <c r="G590" s="25" t="s">
        <v>30</v>
      </c>
      <c r="H590" s="27">
        <v>20000000</v>
      </c>
      <c r="I590" s="27">
        <v>20000000</v>
      </c>
      <c r="J590" s="25" t="s">
        <v>31</v>
      </c>
      <c r="K590" s="25" t="s">
        <v>32</v>
      </c>
      <c r="L590" s="26" t="s">
        <v>115</v>
      </c>
    </row>
    <row r="591" spans="2:12" ht="45">
      <c r="B591" s="24" t="s">
        <v>87</v>
      </c>
      <c r="C591" s="28" t="s">
        <v>323</v>
      </c>
      <c r="D591" s="25" t="s">
        <v>135</v>
      </c>
      <c r="E591" s="25" t="s">
        <v>37</v>
      </c>
      <c r="F591" s="25" t="s">
        <v>48</v>
      </c>
      <c r="G591" s="25" t="s">
        <v>30</v>
      </c>
      <c r="H591" s="27">
        <v>50000000</v>
      </c>
      <c r="I591" s="27">
        <v>50000000</v>
      </c>
      <c r="J591" s="25" t="s">
        <v>31</v>
      </c>
      <c r="K591" s="25" t="s">
        <v>32</v>
      </c>
      <c r="L591" s="26" t="s">
        <v>115</v>
      </c>
    </row>
    <row r="592" spans="2:12" ht="90">
      <c r="B592" s="24">
        <v>94131500</v>
      </c>
      <c r="C592" s="28" t="s">
        <v>324</v>
      </c>
      <c r="D592" s="25" t="s">
        <v>55</v>
      </c>
      <c r="E592" s="25" t="s">
        <v>80</v>
      </c>
      <c r="F592" s="25" t="s">
        <v>29</v>
      </c>
      <c r="G592" s="25" t="s">
        <v>30</v>
      </c>
      <c r="H592" s="27">
        <v>80000000</v>
      </c>
      <c r="I592" s="27">
        <v>80000000</v>
      </c>
      <c r="J592" s="25" t="s">
        <v>31</v>
      </c>
      <c r="K592" s="25" t="s">
        <v>32</v>
      </c>
      <c r="L592" s="26" t="s">
        <v>115</v>
      </c>
    </row>
    <row r="593" spans="2:12" ht="45">
      <c r="B593" s="24" t="s">
        <v>87</v>
      </c>
      <c r="C593" s="28" t="s">
        <v>186</v>
      </c>
      <c r="D593" s="25" t="s">
        <v>41</v>
      </c>
      <c r="E593" s="25" t="s">
        <v>37</v>
      </c>
      <c r="F593" s="25" t="s">
        <v>48</v>
      </c>
      <c r="G593" s="25" t="s">
        <v>30</v>
      </c>
      <c r="H593" s="27">
        <f>100000000+30000000</f>
        <v>130000000</v>
      </c>
      <c r="I593" s="27">
        <f>100000000+30000000</f>
        <v>130000000</v>
      </c>
      <c r="J593" s="25" t="s">
        <v>31</v>
      </c>
      <c r="K593" s="25" t="s">
        <v>32</v>
      </c>
      <c r="L593" s="26" t="s">
        <v>115</v>
      </c>
    </row>
    <row r="594" spans="2:12" ht="45">
      <c r="B594" s="24">
        <v>93141701</v>
      </c>
      <c r="C594" s="28" t="s">
        <v>325</v>
      </c>
      <c r="D594" s="25" t="s">
        <v>55</v>
      </c>
      <c r="E594" s="25" t="s">
        <v>37</v>
      </c>
      <c r="F594" s="25" t="s">
        <v>64</v>
      </c>
      <c r="G594" s="25" t="s">
        <v>30</v>
      </c>
      <c r="H594" s="27">
        <v>25000000</v>
      </c>
      <c r="I594" s="27">
        <v>25000000</v>
      </c>
      <c r="J594" s="25" t="s">
        <v>31</v>
      </c>
      <c r="K594" s="25" t="s">
        <v>32</v>
      </c>
      <c r="L594" s="26" t="s">
        <v>115</v>
      </c>
    </row>
    <row r="595" spans="2:12" ht="45">
      <c r="B595" s="24" t="s">
        <v>316</v>
      </c>
      <c r="C595" s="28" t="s">
        <v>326</v>
      </c>
      <c r="D595" s="25" t="s">
        <v>52</v>
      </c>
      <c r="E595" s="25" t="s">
        <v>37</v>
      </c>
      <c r="F595" s="25" t="s">
        <v>84</v>
      </c>
      <c r="G595" s="25" t="s">
        <v>30</v>
      </c>
      <c r="H595" s="27">
        <v>5000000</v>
      </c>
      <c r="I595" s="27">
        <v>5000000</v>
      </c>
      <c r="J595" s="25" t="s">
        <v>31</v>
      </c>
      <c r="K595" s="25" t="s">
        <v>32</v>
      </c>
      <c r="L595" s="26" t="s">
        <v>115</v>
      </c>
    </row>
    <row r="596" spans="2:12" ht="75">
      <c r="B596" s="24" t="s">
        <v>98</v>
      </c>
      <c r="C596" s="28" t="s">
        <v>327</v>
      </c>
      <c r="D596" s="25" t="s">
        <v>52</v>
      </c>
      <c r="E596" s="25" t="s">
        <v>37</v>
      </c>
      <c r="F596" s="25" t="s">
        <v>48</v>
      </c>
      <c r="G596" s="25" t="s">
        <v>30</v>
      </c>
      <c r="H596" s="27">
        <v>3000000</v>
      </c>
      <c r="I596" s="27">
        <v>3000000</v>
      </c>
      <c r="J596" s="25" t="s">
        <v>31</v>
      </c>
      <c r="K596" s="25" t="s">
        <v>32</v>
      </c>
      <c r="L596" s="26" t="s">
        <v>115</v>
      </c>
    </row>
    <row r="597" spans="2:12" ht="60">
      <c r="B597" s="24" t="s">
        <v>83</v>
      </c>
      <c r="C597" s="28" t="s">
        <v>328</v>
      </c>
      <c r="D597" s="25" t="s">
        <v>55</v>
      </c>
      <c r="E597" s="25" t="s">
        <v>37</v>
      </c>
      <c r="F597" s="25" t="s">
        <v>84</v>
      </c>
      <c r="G597" s="25" t="s">
        <v>30</v>
      </c>
      <c r="H597" s="27">
        <f>14000000-2000000-3000000</f>
        <v>9000000</v>
      </c>
      <c r="I597" s="27">
        <f>14000000-2000000-3000000</f>
        <v>9000000</v>
      </c>
      <c r="J597" s="25" t="s">
        <v>31</v>
      </c>
      <c r="K597" s="25" t="s">
        <v>32</v>
      </c>
      <c r="L597" s="26" t="s">
        <v>115</v>
      </c>
    </row>
    <row r="598" spans="2:12" ht="90">
      <c r="B598" s="24" t="s">
        <v>88</v>
      </c>
      <c r="C598" s="28" t="s">
        <v>187</v>
      </c>
      <c r="D598" s="25" t="s">
        <v>41</v>
      </c>
      <c r="E598" s="25" t="s">
        <v>37</v>
      </c>
      <c r="F598" s="25" t="s">
        <v>64</v>
      </c>
      <c r="G598" s="25" t="s">
        <v>30</v>
      </c>
      <c r="H598" s="27">
        <f>45000000+3000000-30000000-5700000-2000000-2000000+111700000</f>
        <v>120000000</v>
      </c>
      <c r="I598" s="27">
        <f>45000000+3000000-30000000-5700000-2000000-2000000+111700000</f>
        <v>120000000</v>
      </c>
      <c r="J598" s="25" t="s">
        <v>31</v>
      </c>
      <c r="K598" s="25" t="s">
        <v>32</v>
      </c>
      <c r="L598" s="26" t="s">
        <v>115</v>
      </c>
    </row>
    <row r="599" spans="2:12" ht="75">
      <c r="B599" s="24" t="s">
        <v>89</v>
      </c>
      <c r="C599" s="28" t="s">
        <v>329</v>
      </c>
      <c r="D599" s="25" t="s">
        <v>41</v>
      </c>
      <c r="E599" s="25" t="s">
        <v>37</v>
      </c>
      <c r="F599" s="25" t="s">
        <v>84</v>
      </c>
      <c r="G599" s="25" t="s">
        <v>30</v>
      </c>
      <c r="H599" s="27">
        <v>2000000</v>
      </c>
      <c r="I599" s="27">
        <v>2000000</v>
      </c>
      <c r="J599" s="25" t="s">
        <v>31</v>
      </c>
      <c r="K599" s="25" t="s">
        <v>32</v>
      </c>
      <c r="L599" s="26" t="s">
        <v>115</v>
      </c>
    </row>
    <row r="600" spans="2:12" ht="75">
      <c r="B600" s="24" t="s">
        <v>128</v>
      </c>
      <c r="C600" s="28" t="s">
        <v>188</v>
      </c>
      <c r="D600" s="25" t="s">
        <v>52</v>
      </c>
      <c r="E600" s="25" t="s">
        <v>37</v>
      </c>
      <c r="F600" s="25" t="s">
        <v>53</v>
      </c>
      <c r="G600" s="25" t="s">
        <v>30</v>
      </c>
      <c r="H600" s="27">
        <v>2000000</v>
      </c>
      <c r="I600" s="27">
        <v>2000000</v>
      </c>
      <c r="J600" s="25" t="s">
        <v>31</v>
      </c>
      <c r="K600" s="25" t="s">
        <v>32</v>
      </c>
      <c r="L600" s="26" t="s">
        <v>115</v>
      </c>
    </row>
    <row r="601" spans="2:12" ht="105">
      <c r="B601" s="24" t="s">
        <v>99</v>
      </c>
      <c r="C601" s="28" t="s">
        <v>330</v>
      </c>
      <c r="D601" s="25" t="s">
        <v>41</v>
      </c>
      <c r="E601" s="25" t="s">
        <v>37</v>
      </c>
      <c r="F601" s="25" t="s">
        <v>84</v>
      </c>
      <c r="G601" s="25" t="s">
        <v>30</v>
      </c>
      <c r="H601" s="27">
        <f>150000000+5700000</f>
        <v>155700000</v>
      </c>
      <c r="I601" s="27">
        <f>150000000+5700000</f>
        <v>155700000</v>
      </c>
      <c r="J601" s="25" t="s">
        <v>31</v>
      </c>
      <c r="K601" s="25" t="s">
        <v>32</v>
      </c>
      <c r="L601" s="26" t="s">
        <v>115</v>
      </c>
    </row>
    <row r="602" spans="2:12" ht="105">
      <c r="B602" s="24">
        <v>94131500</v>
      </c>
      <c r="C602" s="28" t="s">
        <v>331</v>
      </c>
      <c r="D602" s="25" t="s">
        <v>52</v>
      </c>
      <c r="E602" s="25" t="s">
        <v>80</v>
      </c>
      <c r="F602" s="25" t="s">
        <v>29</v>
      </c>
      <c r="G602" s="25" t="s">
        <v>30</v>
      </c>
      <c r="H602" s="27">
        <v>255204200</v>
      </c>
      <c r="I602" s="27">
        <v>255204200</v>
      </c>
      <c r="J602" s="25" t="s">
        <v>31</v>
      </c>
      <c r="K602" s="25" t="s">
        <v>32</v>
      </c>
      <c r="L602" s="26" t="s">
        <v>115</v>
      </c>
    </row>
    <row r="603" spans="2:12" ht="120">
      <c r="B603" s="24">
        <v>94131500</v>
      </c>
      <c r="C603" s="28" t="s">
        <v>332</v>
      </c>
      <c r="D603" s="25" t="s">
        <v>45</v>
      </c>
      <c r="E603" s="25" t="s">
        <v>80</v>
      </c>
      <c r="F603" s="25" t="s">
        <v>29</v>
      </c>
      <c r="G603" s="25" t="s">
        <v>30</v>
      </c>
      <c r="H603" s="27">
        <v>406912930</v>
      </c>
      <c r="I603" s="27">
        <v>406912930</v>
      </c>
      <c r="J603" s="25" t="s">
        <v>31</v>
      </c>
      <c r="K603" s="25" t="s">
        <v>32</v>
      </c>
      <c r="L603" s="26" t="s">
        <v>115</v>
      </c>
    </row>
    <row r="604" spans="2:12" ht="135">
      <c r="B604" s="24">
        <v>94131500</v>
      </c>
      <c r="C604" s="28" t="s">
        <v>333</v>
      </c>
      <c r="D604" s="25" t="s">
        <v>78</v>
      </c>
      <c r="E604" s="25" t="s">
        <v>80</v>
      </c>
      <c r="F604" s="25" t="s">
        <v>29</v>
      </c>
      <c r="G604" s="25" t="s">
        <v>30</v>
      </c>
      <c r="H604" s="27">
        <v>75534555</v>
      </c>
      <c r="I604" s="27">
        <v>75534555</v>
      </c>
      <c r="J604" s="25" t="s">
        <v>31</v>
      </c>
      <c r="K604" s="25" t="s">
        <v>32</v>
      </c>
      <c r="L604" s="26" t="s">
        <v>115</v>
      </c>
    </row>
    <row r="605" spans="2:12" ht="120">
      <c r="B605" s="24">
        <v>94131500</v>
      </c>
      <c r="C605" s="28" t="s">
        <v>334</v>
      </c>
      <c r="D605" s="25" t="s">
        <v>55</v>
      </c>
      <c r="E605" s="25" t="s">
        <v>80</v>
      </c>
      <c r="F605" s="25" t="s">
        <v>29</v>
      </c>
      <c r="G605" s="25" t="s">
        <v>30</v>
      </c>
      <c r="H605" s="27">
        <v>408798300</v>
      </c>
      <c r="I605" s="27">
        <v>408798300</v>
      </c>
      <c r="J605" s="25" t="s">
        <v>31</v>
      </c>
      <c r="K605" s="25" t="s">
        <v>32</v>
      </c>
      <c r="L605" s="26" t="s">
        <v>115</v>
      </c>
    </row>
    <row r="606" spans="2:12" ht="105">
      <c r="B606" s="24">
        <v>94131500</v>
      </c>
      <c r="C606" s="28" t="s">
        <v>335</v>
      </c>
      <c r="D606" s="25" t="s">
        <v>55</v>
      </c>
      <c r="E606" s="25" t="s">
        <v>80</v>
      </c>
      <c r="F606" s="25" t="s">
        <v>29</v>
      </c>
      <c r="G606" s="25" t="s">
        <v>30</v>
      </c>
      <c r="H606" s="27">
        <v>438140100</v>
      </c>
      <c r="I606" s="27">
        <v>438140100</v>
      </c>
      <c r="J606" s="25" t="s">
        <v>31</v>
      </c>
      <c r="K606" s="25" t="s">
        <v>32</v>
      </c>
      <c r="L606" s="26" t="s">
        <v>115</v>
      </c>
    </row>
    <row r="607" spans="2:12" ht="105">
      <c r="B607" s="24">
        <v>94131500</v>
      </c>
      <c r="C607" s="28" t="s">
        <v>336</v>
      </c>
      <c r="D607" s="25" t="s">
        <v>52</v>
      </c>
      <c r="E607" s="25" t="s">
        <v>80</v>
      </c>
      <c r="F607" s="25" t="s">
        <v>29</v>
      </c>
      <c r="G607" s="25" t="s">
        <v>30</v>
      </c>
      <c r="H607" s="27">
        <v>371457897</v>
      </c>
      <c r="I607" s="27">
        <v>371457897</v>
      </c>
      <c r="J607" s="25" t="s">
        <v>31</v>
      </c>
      <c r="K607" s="25" t="s">
        <v>32</v>
      </c>
      <c r="L607" s="26" t="s">
        <v>115</v>
      </c>
    </row>
    <row r="608" spans="2:12" ht="120">
      <c r="B608" s="24">
        <v>94131500</v>
      </c>
      <c r="C608" s="28" t="s">
        <v>337</v>
      </c>
      <c r="D608" s="25" t="s">
        <v>36</v>
      </c>
      <c r="E608" s="25" t="s">
        <v>80</v>
      </c>
      <c r="F608" s="25" t="s">
        <v>29</v>
      </c>
      <c r="G608" s="25" t="s">
        <v>30</v>
      </c>
      <c r="H608" s="27">
        <v>151327500</v>
      </c>
      <c r="I608" s="27">
        <v>151327500</v>
      </c>
      <c r="J608" s="25" t="s">
        <v>31</v>
      </c>
      <c r="K608" s="25" t="s">
        <v>32</v>
      </c>
      <c r="L608" s="26" t="s">
        <v>115</v>
      </c>
    </row>
    <row r="609" spans="2:12" ht="120">
      <c r="B609" s="24">
        <v>94131500</v>
      </c>
      <c r="C609" s="28" t="s">
        <v>338</v>
      </c>
      <c r="D609" s="25" t="s">
        <v>49</v>
      </c>
      <c r="E609" s="25" t="s">
        <v>80</v>
      </c>
      <c r="F609" s="25" t="s">
        <v>29</v>
      </c>
      <c r="G609" s="25" t="s">
        <v>30</v>
      </c>
      <c r="H609" s="27">
        <v>473350000</v>
      </c>
      <c r="I609" s="27">
        <v>473350000</v>
      </c>
      <c r="J609" s="25" t="s">
        <v>31</v>
      </c>
      <c r="K609" s="25" t="s">
        <v>32</v>
      </c>
      <c r="L609" s="26" t="s">
        <v>115</v>
      </c>
    </row>
    <row r="610" spans="2:12" ht="105">
      <c r="B610" s="24">
        <v>94131500</v>
      </c>
      <c r="C610" s="28" t="s">
        <v>339</v>
      </c>
      <c r="D610" s="25" t="s">
        <v>52</v>
      </c>
      <c r="E610" s="25" t="s">
        <v>80</v>
      </c>
      <c r="F610" s="25" t="s">
        <v>29</v>
      </c>
      <c r="G610" s="25" t="s">
        <v>30</v>
      </c>
      <c r="H610" s="27">
        <v>300654700</v>
      </c>
      <c r="I610" s="27">
        <v>300654700</v>
      </c>
      <c r="J610" s="25" t="s">
        <v>31</v>
      </c>
      <c r="K610" s="25" t="s">
        <v>32</v>
      </c>
      <c r="L610" s="26" t="s">
        <v>115</v>
      </c>
    </row>
    <row r="611" spans="2:12" ht="120">
      <c r="B611" s="24">
        <v>94131500</v>
      </c>
      <c r="C611" s="28" t="s">
        <v>340</v>
      </c>
      <c r="D611" s="25" t="s">
        <v>43</v>
      </c>
      <c r="E611" s="25" t="s">
        <v>80</v>
      </c>
      <c r="F611" s="25" t="s">
        <v>29</v>
      </c>
      <c r="G611" s="25" t="s">
        <v>30</v>
      </c>
      <c r="H611" s="27">
        <f>130675161+27720000+27720000+2881657</f>
        <v>188996818</v>
      </c>
      <c r="I611" s="27">
        <f>130675161+27720000+27720000+2881657</f>
        <v>188996818</v>
      </c>
      <c r="J611" s="25" t="s">
        <v>31</v>
      </c>
      <c r="K611" s="25" t="s">
        <v>32</v>
      </c>
      <c r="L611" s="26" t="s">
        <v>115</v>
      </c>
    </row>
    <row r="612" spans="2:12" ht="105">
      <c r="B612" s="24">
        <v>94131500</v>
      </c>
      <c r="C612" s="28" t="s">
        <v>341</v>
      </c>
      <c r="D612" s="25" t="s">
        <v>52</v>
      </c>
      <c r="E612" s="25" t="s">
        <v>80</v>
      </c>
      <c r="F612" s="25" t="s">
        <v>29</v>
      </c>
      <c r="G612" s="25" t="s">
        <v>30</v>
      </c>
      <c r="H612" s="27">
        <v>293150000</v>
      </c>
      <c r="I612" s="27">
        <v>293150000</v>
      </c>
      <c r="J612" s="25" t="s">
        <v>31</v>
      </c>
      <c r="K612" s="25" t="s">
        <v>32</v>
      </c>
      <c r="L612" s="26" t="s">
        <v>115</v>
      </c>
    </row>
    <row r="613" spans="2:12" ht="105">
      <c r="B613" s="24">
        <v>94131500</v>
      </c>
      <c r="C613" s="28" t="s">
        <v>342</v>
      </c>
      <c r="D613" s="25" t="s">
        <v>52</v>
      </c>
      <c r="E613" s="25" t="s">
        <v>80</v>
      </c>
      <c r="F613" s="25" t="s">
        <v>29</v>
      </c>
      <c r="G613" s="25" t="s">
        <v>30</v>
      </c>
      <c r="H613" s="27">
        <v>374404100</v>
      </c>
      <c r="I613" s="27">
        <v>374404100</v>
      </c>
      <c r="J613" s="25" t="s">
        <v>31</v>
      </c>
      <c r="K613" s="25" t="s">
        <v>32</v>
      </c>
      <c r="L613" s="26" t="s">
        <v>115</v>
      </c>
    </row>
    <row r="614" spans="2:12" ht="120">
      <c r="B614" s="24">
        <v>94131500</v>
      </c>
      <c r="C614" s="28" t="s">
        <v>343</v>
      </c>
      <c r="D614" s="25" t="s">
        <v>49</v>
      </c>
      <c r="E614" s="25" t="s">
        <v>80</v>
      </c>
      <c r="F614" s="25" t="s">
        <v>29</v>
      </c>
      <c r="G614" s="25" t="s">
        <v>30</v>
      </c>
      <c r="H614" s="27">
        <v>456092739</v>
      </c>
      <c r="I614" s="27">
        <v>456092739</v>
      </c>
      <c r="J614" s="25" t="s">
        <v>31</v>
      </c>
      <c r="K614" s="25" t="s">
        <v>32</v>
      </c>
      <c r="L614" s="26" t="s">
        <v>115</v>
      </c>
    </row>
    <row r="615" spans="2:12" ht="120">
      <c r="B615" s="24">
        <v>94131500</v>
      </c>
      <c r="C615" s="28" t="s">
        <v>344</v>
      </c>
      <c r="D615" s="25" t="s">
        <v>45</v>
      </c>
      <c r="E615" s="25" t="s">
        <v>80</v>
      </c>
      <c r="F615" s="25" t="s">
        <v>29</v>
      </c>
      <c r="G615" s="25" t="s">
        <v>30</v>
      </c>
      <c r="H615" s="27">
        <v>450900024</v>
      </c>
      <c r="I615" s="27">
        <v>450900024</v>
      </c>
      <c r="J615" s="25" t="s">
        <v>31</v>
      </c>
      <c r="K615" s="25" t="s">
        <v>32</v>
      </c>
      <c r="L615" s="26" t="s">
        <v>115</v>
      </c>
    </row>
    <row r="616" spans="2:12" ht="105">
      <c r="B616" s="24">
        <v>94131500</v>
      </c>
      <c r="C616" s="28" t="s">
        <v>345</v>
      </c>
      <c r="D616" s="25" t="s">
        <v>55</v>
      </c>
      <c r="E616" s="25" t="s">
        <v>80</v>
      </c>
      <c r="F616" s="25" t="s">
        <v>29</v>
      </c>
      <c r="G616" s="25" t="s">
        <v>30</v>
      </c>
      <c r="H616" s="27">
        <v>277650210</v>
      </c>
      <c r="I616" s="27">
        <v>277650210</v>
      </c>
      <c r="J616" s="25" t="s">
        <v>31</v>
      </c>
      <c r="K616" s="25" t="s">
        <v>32</v>
      </c>
      <c r="L616" s="26" t="s">
        <v>115</v>
      </c>
    </row>
    <row r="617" spans="2:12" ht="120">
      <c r="B617" s="24">
        <v>94131500</v>
      </c>
      <c r="C617" s="28" t="s">
        <v>346</v>
      </c>
      <c r="D617" s="25" t="s">
        <v>41</v>
      </c>
      <c r="E617" s="25" t="s">
        <v>80</v>
      </c>
      <c r="F617" s="25" t="s">
        <v>29</v>
      </c>
      <c r="G617" s="25" t="s">
        <v>30</v>
      </c>
      <c r="H617" s="27">
        <v>227774600</v>
      </c>
      <c r="I617" s="27">
        <v>227774600</v>
      </c>
      <c r="J617" s="25" t="s">
        <v>31</v>
      </c>
      <c r="K617" s="25" t="s">
        <v>32</v>
      </c>
      <c r="L617" s="26" t="s">
        <v>115</v>
      </c>
    </row>
    <row r="618" spans="2:12" ht="150">
      <c r="B618" s="24" t="s">
        <v>81</v>
      </c>
      <c r="C618" s="28" t="s">
        <v>347</v>
      </c>
      <c r="D618" s="25" t="s">
        <v>39</v>
      </c>
      <c r="E618" s="25" t="s">
        <v>58</v>
      </c>
      <c r="F618" s="25" t="s">
        <v>64</v>
      </c>
      <c r="G618" s="25" t="s">
        <v>30</v>
      </c>
      <c r="H618" s="27">
        <f>304105956-87674633</f>
        <v>216431323</v>
      </c>
      <c r="I618" s="27">
        <f>304105956-87674633</f>
        <v>216431323</v>
      </c>
      <c r="J618" s="25" t="s">
        <v>31</v>
      </c>
      <c r="K618" s="25" t="s">
        <v>32</v>
      </c>
      <c r="L618" s="26" t="s">
        <v>115</v>
      </c>
    </row>
    <row r="619" spans="2:12" ht="75">
      <c r="B619" s="24">
        <v>80111600</v>
      </c>
      <c r="C619" s="28" t="s">
        <v>348</v>
      </c>
      <c r="D619" s="25" t="s">
        <v>39</v>
      </c>
      <c r="E619" s="25" t="s">
        <v>80</v>
      </c>
      <c r="F619" s="25" t="s">
        <v>29</v>
      </c>
      <c r="G619" s="25" t="s">
        <v>30</v>
      </c>
      <c r="H619" s="27">
        <v>15000000</v>
      </c>
      <c r="I619" s="27">
        <v>15000000</v>
      </c>
      <c r="J619" s="25" t="s">
        <v>31</v>
      </c>
      <c r="K619" s="25" t="s">
        <v>32</v>
      </c>
      <c r="L619" s="26" t="s">
        <v>115</v>
      </c>
    </row>
    <row r="620" spans="2:12" ht="75">
      <c r="B620" s="24">
        <v>80111600</v>
      </c>
      <c r="C620" s="28" t="s">
        <v>348</v>
      </c>
      <c r="D620" s="25" t="s">
        <v>45</v>
      </c>
      <c r="E620" s="25" t="s">
        <v>47</v>
      </c>
      <c r="F620" s="25" t="s">
        <v>29</v>
      </c>
      <c r="G620" s="25" t="s">
        <v>30</v>
      </c>
      <c r="H620" s="27">
        <v>15000000</v>
      </c>
      <c r="I620" s="27">
        <v>15000000</v>
      </c>
      <c r="J620" s="25" t="s">
        <v>31</v>
      </c>
      <c r="K620" s="25" t="s">
        <v>32</v>
      </c>
      <c r="L620" s="26" t="s">
        <v>115</v>
      </c>
    </row>
    <row r="621" spans="2:12" ht="75">
      <c r="B621" s="24">
        <v>80111600</v>
      </c>
      <c r="C621" s="28" t="s">
        <v>348</v>
      </c>
      <c r="D621" s="25" t="s">
        <v>45</v>
      </c>
      <c r="E621" s="25" t="s">
        <v>47</v>
      </c>
      <c r="F621" s="25" t="s">
        <v>29</v>
      </c>
      <c r="G621" s="25" t="s">
        <v>30</v>
      </c>
      <c r="H621" s="27">
        <v>15000000</v>
      </c>
      <c r="I621" s="27">
        <v>15000000</v>
      </c>
      <c r="J621" s="25" t="s">
        <v>31</v>
      </c>
      <c r="K621" s="25" t="s">
        <v>32</v>
      </c>
      <c r="L621" s="26" t="s">
        <v>115</v>
      </c>
    </row>
    <row r="622" spans="2:12" ht="75">
      <c r="B622" s="24">
        <v>80111600</v>
      </c>
      <c r="C622" s="28" t="s">
        <v>348</v>
      </c>
      <c r="D622" s="25" t="s">
        <v>39</v>
      </c>
      <c r="E622" s="25" t="s">
        <v>47</v>
      </c>
      <c r="F622" s="25" t="s">
        <v>29</v>
      </c>
      <c r="G622" s="25" t="s">
        <v>30</v>
      </c>
      <c r="H622" s="27">
        <v>15000000</v>
      </c>
      <c r="I622" s="27">
        <v>15000000</v>
      </c>
      <c r="J622" s="25" t="s">
        <v>31</v>
      </c>
      <c r="K622" s="25" t="s">
        <v>32</v>
      </c>
      <c r="L622" s="26" t="s">
        <v>115</v>
      </c>
    </row>
    <row r="623" spans="2:12" ht="105">
      <c r="B623" s="24" t="s">
        <v>349</v>
      </c>
      <c r="C623" s="28" t="s">
        <v>350</v>
      </c>
      <c r="D623" s="25" t="s">
        <v>135</v>
      </c>
      <c r="E623" s="25" t="s">
        <v>79</v>
      </c>
      <c r="F623" s="25" t="s">
        <v>64</v>
      </c>
      <c r="G623" s="25" t="s">
        <v>30</v>
      </c>
      <c r="H623" s="27">
        <v>242985591</v>
      </c>
      <c r="I623" s="27">
        <v>242985591</v>
      </c>
      <c r="J623" s="25" t="s">
        <v>31</v>
      </c>
      <c r="K623" s="25" t="s">
        <v>32</v>
      </c>
      <c r="L623" s="26" t="s">
        <v>115</v>
      </c>
    </row>
    <row r="624" spans="2:12" ht="105">
      <c r="B624" s="24">
        <v>94131500</v>
      </c>
      <c r="C624" s="28" t="s">
        <v>351</v>
      </c>
      <c r="D624" s="25" t="s">
        <v>49</v>
      </c>
      <c r="E624" s="25" t="s">
        <v>80</v>
      </c>
      <c r="F624" s="25" t="s">
        <v>29</v>
      </c>
      <c r="G624" s="25" t="s">
        <v>30</v>
      </c>
      <c r="H624" s="27">
        <v>414526000</v>
      </c>
      <c r="I624" s="27">
        <v>414526000</v>
      </c>
      <c r="J624" s="25" t="s">
        <v>31</v>
      </c>
      <c r="K624" s="25" t="s">
        <v>32</v>
      </c>
      <c r="L624" s="26" t="s">
        <v>115</v>
      </c>
    </row>
    <row r="625" spans="2:12" ht="120">
      <c r="B625" s="24">
        <v>94131500</v>
      </c>
      <c r="C625" s="28" t="s">
        <v>352</v>
      </c>
      <c r="D625" s="25" t="s">
        <v>43</v>
      </c>
      <c r="E625" s="25" t="s">
        <v>80</v>
      </c>
      <c r="F625" s="25" t="s">
        <v>29</v>
      </c>
      <c r="G625" s="25" t="s">
        <v>30</v>
      </c>
      <c r="H625" s="27">
        <v>181841065</v>
      </c>
      <c r="I625" s="27">
        <v>181841065</v>
      </c>
      <c r="J625" s="25" t="s">
        <v>31</v>
      </c>
      <c r="K625" s="25" t="s">
        <v>32</v>
      </c>
      <c r="L625" s="26" t="s">
        <v>115</v>
      </c>
    </row>
    <row r="626" spans="2:12" ht="105">
      <c r="B626" s="24">
        <v>94131500</v>
      </c>
      <c r="C626" s="28" t="s">
        <v>353</v>
      </c>
      <c r="D626" s="25" t="s">
        <v>39</v>
      </c>
      <c r="E626" s="25" t="s">
        <v>80</v>
      </c>
      <c r="F626" s="25" t="s">
        <v>29</v>
      </c>
      <c r="G626" s="25" t="s">
        <v>30</v>
      </c>
      <c r="H626" s="27">
        <v>225934000</v>
      </c>
      <c r="I626" s="27">
        <v>225934000</v>
      </c>
      <c r="J626" s="25" t="s">
        <v>31</v>
      </c>
      <c r="K626" s="25" t="s">
        <v>32</v>
      </c>
      <c r="L626" s="26" t="s">
        <v>115</v>
      </c>
    </row>
    <row r="627" spans="2:12" ht="105">
      <c r="B627" s="24">
        <v>94131500</v>
      </c>
      <c r="C627" s="28" t="s">
        <v>354</v>
      </c>
      <c r="D627" s="25" t="s">
        <v>45</v>
      </c>
      <c r="E627" s="25" t="s">
        <v>80</v>
      </c>
      <c r="F627" s="25" t="s">
        <v>29</v>
      </c>
      <c r="G627" s="25" t="s">
        <v>30</v>
      </c>
      <c r="H627" s="27">
        <v>216936124</v>
      </c>
      <c r="I627" s="27">
        <v>216936124</v>
      </c>
      <c r="J627" s="25" t="s">
        <v>31</v>
      </c>
      <c r="K627" s="25" t="s">
        <v>32</v>
      </c>
      <c r="L627" s="26" t="s">
        <v>115</v>
      </c>
    </row>
    <row r="628" spans="2:12" ht="105">
      <c r="B628" s="24">
        <v>94131500</v>
      </c>
      <c r="C628" s="28" t="s">
        <v>355</v>
      </c>
      <c r="D628" s="25" t="s">
        <v>39</v>
      </c>
      <c r="E628" s="25" t="s">
        <v>80</v>
      </c>
      <c r="F628" s="25" t="s">
        <v>29</v>
      </c>
      <c r="G628" s="25" t="s">
        <v>30</v>
      </c>
      <c r="H628" s="27">
        <v>230065000</v>
      </c>
      <c r="I628" s="27">
        <v>230065000</v>
      </c>
      <c r="J628" s="25" t="s">
        <v>31</v>
      </c>
      <c r="K628" s="25" t="s">
        <v>32</v>
      </c>
      <c r="L628" s="26" t="s">
        <v>115</v>
      </c>
    </row>
    <row r="629" spans="2:12" ht="120">
      <c r="B629" s="24">
        <v>94131500</v>
      </c>
      <c r="C629" s="28" t="s">
        <v>356</v>
      </c>
      <c r="D629" s="25" t="s">
        <v>55</v>
      </c>
      <c r="E629" s="25" t="s">
        <v>80</v>
      </c>
      <c r="F629" s="25" t="s">
        <v>29</v>
      </c>
      <c r="G629" s="25" t="s">
        <v>30</v>
      </c>
      <c r="H629" s="27">
        <v>256575100</v>
      </c>
      <c r="I629" s="27">
        <v>256575100</v>
      </c>
      <c r="J629" s="25" t="s">
        <v>31</v>
      </c>
      <c r="K629" s="25" t="s">
        <v>32</v>
      </c>
      <c r="L629" s="26" t="s">
        <v>115</v>
      </c>
    </row>
    <row r="630" spans="2:12" ht="105">
      <c r="B630" s="24">
        <v>94131500</v>
      </c>
      <c r="C630" s="28" t="s">
        <v>357</v>
      </c>
      <c r="D630" s="25" t="s">
        <v>55</v>
      </c>
      <c r="E630" s="25" t="s">
        <v>80</v>
      </c>
      <c r="F630" s="25" t="s">
        <v>29</v>
      </c>
      <c r="G630" s="25" t="s">
        <v>30</v>
      </c>
      <c r="H630" s="27">
        <v>258004500</v>
      </c>
      <c r="I630" s="27">
        <v>258004500</v>
      </c>
      <c r="J630" s="25" t="s">
        <v>31</v>
      </c>
      <c r="K630" s="25" t="s">
        <v>32</v>
      </c>
      <c r="L630" s="26" t="s">
        <v>115</v>
      </c>
    </row>
    <row r="631" spans="2:12" ht="105">
      <c r="B631" s="24">
        <v>94131500</v>
      </c>
      <c r="C631" s="28" t="s">
        <v>358</v>
      </c>
      <c r="D631" s="25" t="s">
        <v>39</v>
      </c>
      <c r="E631" s="25" t="s">
        <v>80</v>
      </c>
      <c r="F631" s="25" t="s">
        <v>29</v>
      </c>
      <c r="G631" s="25" t="s">
        <v>30</v>
      </c>
      <c r="H631" s="27">
        <v>175883968</v>
      </c>
      <c r="I631" s="27">
        <v>175883968</v>
      </c>
      <c r="J631" s="25" t="s">
        <v>31</v>
      </c>
      <c r="K631" s="25" t="s">
        <v>32</v>
      </c>
      <c r="L631" s="26" t="s">
        <v>115</v>
      </c>
    </row>
    <row r="632" spans="2:12" ht="105">
      <c r="B632" s="24">
        <v>94131500</v>
      </c>
      <c r="C632" s="28" t="s">
        <v>359</v>
      </c>
      <c r="D632" s="25" t="s">
        <v>41</v>
      </c>
      <c r="E632" s="25" t="s">
        <v>80</v>
      </c>
      <c r="F632" s="25" t="s">
        <v>29</v>
      </c>
      <c r="G632" s="25" t="s">
        <v>30</v>
      </c>
      <c r="H632" s="27">
        <v>223503143</v>
      </c>
      <c r="I632" s="27">
        <v>223503143</v>
      </c>
      <c r="J632" s="25" t="s">
        <v>31</v>
      </c>
      <c r="K632" s="25" t="s">
        <v>32</v>
      </c>
      <c r="L632" s="26" t="s">
        <v>115</v>
      </c>
    </row>
    <row r="633" spans="2:12" ht="120">
      <c r="B633" s="24">
        <v>94131500</v>
      </c>
      <c r="C633" s="28" t="s">
        <v>360</v>
      </c>
      <c r="D633" s="25" t="s">
        <v>55</v>
      </c>
      <c r="E633" s="25" t="s">
        <v>80</v>
      </c>
      <c r="F633" s="25" t="s">
        <v>29</v>
      </c>
      <c r="G633" s="25" t="s">
        <v>30</v>
      </c>
      <c r="H633" s="27">
        <v>357520000</v>
      </c>
      <c r="I633" s="27">
        <v>357520000</v>
      </c>
      <c r="J633" s="25" t="s">
        <v>31</v>
      </c>
      <c r="K633" s="25" t="s">
        <v>32</v>
      </c>
      <c r="L633" s="26" t="s">
        <v>115</v>
      </c>
    </row>
    <row r="634" spans="2:12" ht="105">
      <c r="B634" s="24">
        <v>94131500</v>
      </c>
      <c r="C634" s="28" t="s">
        <v>361</v>
      </c>
      <c r="D634" s="25" t="s">
        <v>45</v>
      </c>
      <c r="E634" s="25" t="s">
        <v>80</v>
      </c>
      <c r="F634" s="25" t="s">
        <v>29</v>
      </c>
      <c r="G634" s="25" t="s">
        <v>30</v>
      </c>
      <c r="H634" s="27">
        <v>186171991</v>
      </c>
      <c r="I634" s="27">
        <v>186171991</v>
      </c>
      <c r="J634" s="25" t="s">
        <v>31</v>
      </c>
      <c r="K634" s="25" t="s">
        <v>32</v>
      </c>
      <c r="L634" s="26" t="s">
        <v>115</v>
      </c>
    </row>
    <row r="635" spans="2:12" ht="105">
      <c r="B635" s="24">
        <v>94131500</v>
      </c>
      <c r="C635" s="28" t="s">
        <v>362</v>
      </c>
      <c r="D635" s="25" t="s">
        <v>41</v>
      </c>
      <c r="E635" s="25" t="s">
        <v>80</v>
      </c>
      <c r="F635" s="25" t="s">
        <v>29</v>
      </c>
      <c r="G635" s="25" t="s">
        <v>30</v>
      </c>
      <c r="H635" s="27">
        <v>231543250</v>
      </c>
      <c r="I635" s="27">
        <v>231543250</v>
      </c>
      <c r="J635" s="25" t="s">
        <v>31</v>
      </c>
      <c r="K635" s="25" t="s">
        <v>32</v>
      </c>
      <c r="L635" s="26" t="s">
        <v>115</v>
      </c>
    </row>
    <row r="636" spans="2:12" ht="120">
      <c r="B636" s="24">
        <v>94131500</v>
      </c>
      <c r="C636" s="28" t="s">
        <v>363</v>
      </c>
      <c r="D636" s="25" t="s">
        <v>55</v>
      </c>
      <c r="E636" s="25" t="s">
        <v>80</v>
      </c>
      <c r="F636" s="25" t="s">
        <v>29</v>
      </c>
      <c r="G636" s="25" t="s">
        <v>30</v>
      </c>
      <c r="H636" s="27">
        <v>478394424</v>
      </c>
      <c r="I636" s="27">
        <v>478394424</v>
      </c>
      <c r="J636" s="25" t="s">
        <v>31</v>
      </c>
      <c r="K636" s="25" t="s">
        <v>32</v>
      </c>
      <c r="L636" s="26" t="s">
        <v>115</v>
      </c>
    </row>
    <row r="637" spans="2:12" ht="105">
      <c r="B637" s="24">
        <v>94131500</v>
      </c>
      <c r="C637" s="28" t="s">
        <v>364</v>
      </c>
      <c r="D637" s="25" t="s">
        <v>55</v>
      </c>
      <c r="E637" s="25" t="s">
        <v>80</v>
      </c>
      <c r="F637" s="25" t="s">
        <v>29</v>
      </c>
      <c r="G637" s="25" t="s">
        <v>30</v>
      </c>
      <c r="H637" s="27">
        <v>403115697</v>
      </c>
      <c r="I637" s="27">
        <v>403115697</v>
      </c>
      <c r="J637" s="25" t="s">
        <v>31</v>
      </c>
      <c r="K637" s="25" t="s">
        <v>32</v>
      </c>
      <c r="L637" s="26" t="s">
        <v>115</v>
      </c>
    </row>
    <row r="638" spans="2:12" ht="105">
      <c r="B638" s="24">
        <v>94131500</v>
      </c>
      <c r="C638" s="28" t="s">
        <v>365</v>
      </c>
      <c r="D638" s="25" t="s">
        <v>52</v>
      </c>
      <c r="E638" s="25" t="s">
        <v>80</v>
      </c>
      <c r="F638" s="25" t="s">
        <v>29</v>
      </c>
      <c r="G638" s="25" t="s">
        <v>30</v>
      </c>
      <c r="H638" s="27">
        <v>455205634</v>
      </c>
      <c r="I638" s="27">
        <v>455205634</v>
      </c>
      <c r="J638" s="25" t="s">
        <v>31</v>
      </c>
      <c r="K638" s="25" t="s">
        <v>32</v>
      </c>
      <c r="L638" s="26" t="s">
        <v>115</v>
      </c>
    </row>
    <row r="639" spans="2:12" ht="105">
      <c r="B639" s="24">
        <v>94131500</v>
      </c>
      <c r="C639" s="28" t="s">
        <v>366</v>
      </c>
      <c r="D639" s="25" t="s">
        <v>41</v>
      </c>
      <c r="E639" s="25" t="s">
        <v>80</v>
      </c>
      <c r="F639" s="25" t="s">
        <v>29</v>
      </c>
      <c r="G639" s="25" t="s">
        <v>30</v>
      </c>
      <c r="H639" s="27">
        <v>446090100</v>
      </c>
      <c r="I639" s="27">
        <v>446090100</v>
      </c>
      <c r="J639" s="25" t="s">
        <v>31</v>
      </c>
      <c r="K639" s="25" t="s">
        <v>32</v>
      </c>
      <c r="L639" s="26" t="s">
        <v>115</v>
      </c>
    </row>
    <row r="640" spans="2:12" ht="120">
      <c r="B640" s="24">
        <v>94131500</v>
      </c>
      <c r="C640" s="28" t="s">
        <v>367</v>
      </c>
      <c r="D640" s="25" t="s">
        <v>41</v>
      </c>
      <c r="E640" s="25" t="s">
        <v>80</v>
      </c>
      <c r="F640" s="25" t="s">
        <v>29</v>
      </c>
      <c r="G640" s="25" t="s">
        <v>30</v>
      </c>
      <c r="H640" s="27">
        <v>355523700</v>
      </c>
      <c r="I640" s="27">
        <v>355523700</v>
      </c>
      <c r="J640" s="25" t="s">
        <v>31</v>
      </c>
      <c r="K640" s="25" t="s">
        <v>32</v>
      </c>
      <c r="L640" s="26" t="s">
        <v>115</v>
      </c>
    </row>
    <row r="641" spans="2:12" ht="120">
      <c r="B641" s="24">
        <v>94131500</v>
      </c>
      <c r="C641" s="28" t="s">
        <v>368</v>
      </c>
      <c r="D641" s="25" t="s">
        <v>55</v>
      </c>
      <c r="E641" s="25" t="s">
        <v>80</v>
      </c>
      <c r="F641" s="25" t="s">
        <v>29</v>
      </c>
      <c r="G641" s="25" t="s">
        <v>30</v>
      </c>
      <c r="H641" s="27">
        <v>231000000</v>
      </c>
      <c r="I641" s="27">
        <v>231000000</v>
      </c>
      <c r="J641" s="25" t="s">
        <v>31</v>
      </c>
      <c r="K641" s="25" t="s">
        <v>32</v>
      </c>
      <c r="L641" s="26" t="s">
        <v>115</v>
      </c>
    </row>
    <row r="642" spans="2:12" ht="105">
      <c r="B642" s="24">
        <v>94131500</v>
      </c>
      <c r="C642" s="28" t="s">
        <v>369</v>
      </c>
      <c r="D642" s="25" t="s">
        <v>55</v>
      </c>
      <c r="E642" s="25" t="s">
        <v>80</v>
      </c>
      <c r="F642" s="25" t="s">
        <v>29</v>
      </c>
      <c r="G642" s="25" t="s">
        <v>30</v>
      </c>
      <c r="H642" s="27">
        <v>206822500</v>
      </c>
      <c r="I642" s="27">
        <v>206822500</v>
      </c>
      <c r="J642" s="25" t="s">
        <v>31</v>
      </c>
      <c r="K642" s="25" t="s">
        <v>32</v>
      </c>
      <c r="L642" s="26" t="s">
        <v>115</v>
      </c>
    </row>
    <row r="643" spans="2:12" ht="105">
      <c r="B643" s="24">
        <v>94131500</v>
      </c>
      <c r="C643" s="28" t="s">
        <v>370</v>
      </c>
      <c r="D643" s="25" t="s">
        <v>55</v>
      </c>
      <c r="E643" s="25" t="s">
        <v>80</v>
      </c>
      <c r="F643" s="25" t="s">
        <v>29</v>
      </c>
      <c r="G643" s="25" t="s">
        <v>30</v>
      </c>
      <c r="H643" s="27">
        <v>353923000</v>
      </c>
      <c r="I643" s="27">
        <v>353923000</v>
      </c>
      <c r="J643" s="25" t="s">
        <v>31</v>
      </c>
      <c r="K643" s="25" t="s">
        <v>32</v>
      </c>
      <c r="L643" s="26" t="s">
        <v>115</v>
      </c>
    </row>
    <row r="644" spans="2:12" ht="105">
      <c r="B644" s="24">
        <v>94131500</v>
      </c>
      <c r="C644" s="28" t="s">
        <v>371</v>
      </c>
      <c r="D644" s="25" t="s">
        <v>52</v>
      </c>
      <c r="E644" s="25" t="s">
        <v>80</v>
      </c>
      <c r="F644" s="25" t="s">
        <v>29</v>
      </c>
      <c r="G644" s="25" t="s">
        <v>30</v>
      </c>
      <c r="H644" s="27">
        <v>268122500</v>
      </c>
      <c r="I644" s="27">
        <v>268122500</v>
      </c>
      <c r="J644" s="25" t="s">
        <v>31</v>
      </c>
      <c r="K644" s="25" t="s">
        <v>32</v>
      </c>
      <c r="L644" s="26" t="s">
        <v>115</v>
      </c>
    </row>
    <row r="645" spans="2:12" ht="135">
      <c r="B645" s="24">
        <v>94131500</v>
      </c>
      <c r="C645" s="28" t="s">
        <v>372</v>
      </c>
      <c r="D645" s="25" t="s">
        <v>49</v>
      </c>
      <c r="E645" s="25" t="s">
        <v>80</v>
      </c>
      <c r="F645" s="25" t="s">
        <v>29</v>
      </c>
      <c r="G645" s="25" t="s">
        <v>30</v>
      </c>
      <c r="H645" s="27">
        <v>901202328</v>
      </c>
      <c r="I645" s="27">
        <v>901202328</v>
      </c>
      <c r="J645" s="25" t="s">
        <v>31</v>
      </c>
      <c r="K645" s="25" t="s">
        <v>32</v>
      </c>
      <c r="L645" s="26" t="s">
        <v>115</v>
      </c>
    </row>
    <row r="646" spans="2:12" ht="105">
      <c r="B646" s="24">
        <v>94131500</v>
      </c>
      <c r="C646" s="28" t="s">
        <v>373</v>
      </c>
      <c r="D646" s="25" t="s">
        <v>49</v>
      </c>
      <c r="E646" s="25" t="s">
        <v>80</v>
      </c>
      <c r="F646" s="25" t="s">
        <v>29</v>
      </c>
      <c r="G646" s="25" t="s">
        <v>30</v>
      </c>
      <c r="H646" s="27">
        <v>1326258808</v>
      </c>
      <c r="I646" s="27">
        <v>1326258808</v>
      </c>
      <c r="J646" s="25" t="s">
        <v>31</v>
      </c>
      <c r="K646" s="25" t="s">
        <v>32</v>
      </c>
      <c r="L646" s="26" t="s">
        <v>115</v>
      </c>
    </row>
    <row r="647" spans="2:12" ht="120">
      <c r="B647" s="24">
        <v>93151500</v>
      </c>
      <c r="C647" s="28" t="s">
        <v>374</v>
      </c>
      <c r="D647" s="25" t="s">
        <v>45</v>
      </c>
      <c r="E647" s="25" t="s">
        <v>58</v>
      </c>
      <c r="F647" s="25" t="s">
        <v>29</v>
      </c>
      <c r="G647" s="25" t="s">
        <v>30</v>
      </c>
      <c r="H647" s="27">
        <v>192434853</v>
      </c>
      <c r="I647" s="27">
        <v>192434853</v>
      </c>
      <c r="J647" s="25" t="s">
        <v>31</v>
      </c>
      <c r="K647" s="25" t="s">
        <v>32</v>
      </c>
      <c r="L647" s="26" t="s">
        <v>115</v>
      </c>
    </row>
    <row r="648" spans="2:12" ht="105">
      <c r="B648" s="24">
        <v>94131500</v>
      </c>
      <c r="C648" s="28" t="s">
        <v>375</v>
      </c>
      <c r="D648" s="25" t="s">
        <v>52</v>
      </c>
      <c r="E648" s="25" t="s">
        <v>80</v>
      </c>
      <c r="F648" s="25" t="s">
        <v>29</v>
      </c>
      <c r="G648" s="25" t="s">
        <v>30</v>
      </c>
      <c r="H648" s="27">
        <v>797629300</v>
      </c>
      <c r="I648" s="27">
        <v>797629300</v>
      </c>
      <c r="J648" s="25" t="s">
        <v>31</v>
      </c>
      <c r="K648" s="25" t="s">
        <v>32</v>
      </c>
      <c r="L648" s="26" t="s">
        <v>115</v>
      </c>
    </row>
    <row r="649" spans="2:12" ht="120">
      <c r="B649" s="24">
        <v>94131500</v>
      </c>
      <c r="C649" s="28" t="s">
        <v>376</v>
      </c>
      <c r="D649" s="25" t="s">
        <v>52</v>
      </c>
      <c r="E649" s="25" t="s">
        <v>80</v>
      </c>
      <c r="F649" s="25" t="s">
        <v>29</v>
      </c>
      <c r="G649" s="25" t="s">
        <v>30</v>
      </c>
      <c r="H649" s="27">
        <v>1001767770</v>
      </c>
      <c r="I649" s="27">
        <v>1001767770</v>
      </c>
      <c r="J649" s="25" t="s">
        <v>31</v>
      </c>
      <c r="K649" s="25" t="s">
        <v>32</v>
      </c>
      <c r="L649" s="26" t="s">
        <v>115</v>
      </c>
    </row>
    <row r="650" spans="2:12" ht="45">
      <c r="B650" s="24">
        <v>80111600</v>
      </c>
      <c r="C650" s="28" t="s">
        <v>377</v>
      </c>
      <c r="D650" s="25" t="s">
        <v>45</v>
      </c>
      <c r="E650" s="25" t="s">
        <v>79</v>
      </c>
      <c r="F650" s="25" t="s">
        <v>29</v>
      </c>
      <c r="G650" s="25" t="s">
        <v>30</v>
      </c>
      <c r="H650" s="27">
        <v>21560000</v>
      </c>
      <c r="I650" s="27">
        <v>21560000</v>
      </c>
      <c r="J650" s="25" t="s">
        <v>31</v>
      </c>
      <c r="K650" s="25" t="s">
        <v>32</v>
      </c>
      <c r="L650" s="26" t="s">
        <v>115</v>
      </c>
    </row>
    <row r="651" spans="2:12" ht="45">
      <c r="B651" s="24">
        <v>80111600</v>
      </c>
      <c r="C651" s="28" t="s">
        <v>377</v>
      </c>
      <c r="D651" s="25" t="s">
        <v>45</v>
      </c>
      <c r="E651" s="25" t="s">
        <v>79</v>
      </c>
      <c r="F651" s="25" t="s">
        <v>29</v>
      </c>
      <c r="G651" s="25" t="s">
        <v>30</v>
      </c>
      <c r="H651" s="27">
        <v>21560000</v>
      </c>
      <c r="I651" s="27">
        <v>21560000</v>
      </c>
      <c r="J651" s="25" t="s">
        <v>31</v>
      </c>
      <c r="K651" s="25" t="s">
        <v>32</v>
      </c>
      <c r="L651" s="26" t="s">
        <v>115</v>
      </c>
    </row>
    <row r="652" spans="2:12" ht="45">
      <c r="B652" s="24">
        <v>80111600</v>
      </c>
      <c r="C652" s="28" t="s">
        <v>378</v>
      </c>
      <c r="D652" s="25" t="s">
        <v>45</v>
      </c>
      <c r="E652" s="25" t="s">
        <v>79</v>
      </c>
      <c r="F652" s="25" t="s">
        <v>29</v>
      </c>
      <c r="G652" s="25" t="s">
        <v>30</v>
      </c>
      <c r="H652" s="27">
        <v>20020000</v>
      </c>
      <c r="I652" s="27">
        <v>20020000</v>
      </c>
      <c r="J652" s="25" t="s">
        <v>31</v>
      </c>
      <c r="K652" s="25" t="s">
        <v>32</v>
      </c>
      <c r="L652" s="26" t="s">
        <v>115</v>
      </c>
    </row>
    <row r="653" spans="2:12" ht="45">
      <c r="B653" s="24">
        <v>80111600</v>
      </c>
      <c r="C653" s="28" t="s">
        <v>378</v>
      </c>
      <c r="D653" s="25" t="s">
        <v>45</v>
      </c>
      <c r="E653" s="25" t="s">
        <v>79</v>
      </c>
      <c r="F653" s="25" t="s">
        <v>29</v>
      </c>
      <c r="G653" s="25" t="s">
        <v>30</v>
      </c>
      <c r="H653" s="27">
        <v>21560000</v>
      </c>
      <c r="I653" s="27">
        <v>21560000</v>
      </c>
      <c r="J653" s="25" t="s">
        <v>31</v>
      </c>
      <c r="K653" s="25" t="s">
        <v>32</v>
      </c>
      <c r="L653" s="26" t="s">
        <v>115</v>
      </c>
    </row>
    <row r="654" spans="2:12" ht="45">
      <c r="B654" s="24">
        <v>80111600</v>
      </c>
      <c r="C654" s="28" t="s">
        <v>378</v>
      </c>
      <c r="D654" s="25" t="s">
        <v>45</v>
      </c>
      <c r="E654" s="25" t="s">
        <v>79</v>
      </c>
      <c r="F654" s="25" t="s">
        <v>29</v>
      </c>
      <c r="G654" s="25" t="s">
        <v>30</v>
      </c>
      <c r="H654" s="27">
        <v>21560000</v>
      </c>
      <c r="I654" s="27">
        <v>21560000</v>
      </c>
      <c r="J654" s="25" t="s">
        <v>31</v>
      </c>
      <c r="K654" s="25" t="s">
        <v>32</v>
      </c>
      <c r="L654" s="26" t="s">
        <v>115</v>
      </c>
    </row>
    <row r="655" spans="2:12" ht="45">
      <c r="B655" s="24">
        <v>80111600</v>
      </c>
      <c r="C655" s="28" t="s">
        <v>379</v>
      </c>
      <c r="D655" s="25" t="s">
        <v>39</v>
      </c>
      <c r="E655" s="25" t="s">
        <v>79</v>
      </c>
      <c r="F655" s="25" t="s">
        <v>29</v>
      </c>
      <c r="G655" s="25" t="s">
        <v>30</v>
      </c>
      <c r="H655" s="27">
        <v>18480000</v>
      </c>
      <c r="I655" s="27">
        <v>18480000</v>
      </c>
      <c r="J655" s="25" t="s">
        <v>31</v>
      </c>
      <c r="K655" s="25" t="s">
        <v>32</v>
      </c>
      <c r="L655" s="26" t="s">
        <v>115</v>
      </c>
    </row>
    <row r="656" spans="2:12" ht="45">
      <c r="B656" s="24">
        <v>80111600</v>
      </c>
      <c r="C656" s="28" t="s">
        <v>379</v>
      </c>
      <c r="D656" s="25" t="s">
        <v>39</v>
      </c>
      <c r="E656" s="25" t="s">
        <v>79</v>
      </c>
      <c r="F656" s="25" t="s">
        <v>29</v>
      </c>
      <c r="G656" s="25" t="s">
        <v>30</v>
      </c>
      <c r="H656" s="27">
        <f>215600000-96179400-107800000</f>
        <v>11620600</v>
      </c>
      <c r="I656" s="27">
        <f>215600000-96179400-107800000</f>
        <v>11620600</v>
      </c>
      <c r="J656" s="25" t="s">
        <v>31</v>
      </c>
      <c r="K656" s="25" t="s">
        <v>32</v>
      </c>
      <c r="L656" s="26" t="s">
        <v>115</v>
      </c>
    </row>
    <row r="657" spans="2:12" ht="45">
      <c r="B657" s="24">
        <v>80111600</v>
      </c>
      <c r="C657" s="28" t="s">
        <v>379</v>
      </c>
      <c r="D657" s="25" t="s">
        <v>39</v>
      </c>
      <c r="E657" s="25" t="s">
        <v>79</v>
      </c>
      <c r="F657" s="25" t="s">
        <v>29</v>
      </c>
      <c r="G657" s="25" t="s">
        <v>30</v>
      </c>
      <c r="H657" s="27">
        <v>6859400</v>
      </c>
      <c r="I657" s="27">
        <v>6859400</v>
      </c>
      <c r="J657" s="25" t="s">
        <v>31</v>
      </c>
      <c r="K657" s="25" t="s">
        <v>32</v>
      </c>
      <c r="L657" s="26" t="s">
        <v>115</v>
      </c>
    </row>
    <row r="658" spans="2:12" ht="45">
      <c r="B658" s="24">
        <v>80111600</v>
      </c>
      <c r="C658" s="28" t="s">
        <v>379</v>
      </c>
      <c r="D658" s="25" t="s">
        <v>45</v>
      </c>
      <c r="E658" s="25" t="s">
        <v>79</v>
      </c>
      <c r="F658" s="25" t="s">
        <v>29</v>
      </c>
      <c r="G658" s="25" t="s">
        <v>30</v>
      </c>
      <c r="H658" s="27">
        <v>21560000</v>
      </c>
      <c r="I658" s="27">
        <v>21560000</v>
      </c>
      <c r="J658" s="25" t="s">
        <v>31</v>
      </c>
      <c r="K658" s="25" t="s">
        <v>32</v>
      </c>
      <c r="L658" s="26" t="s">
        <v>115</v>
      </c>
    </row>
    <row r="659" spans="2:12" ht="45">
      <c r="B659" s="24">
        <v>80111600</v>
      </c>
      <c r="C659" s="28" t="s">
        <v>379</v>
      </c>
      <c r="D659" s="25" t="s">
        <v>45</v>
      </c>
      <c r="E659" s="25" t="s">
        <v>79</v>
      </c>
      <c r="F659" s="25" t="s">
        <v>29</v>
      </c>
      <c r="G659" s="25" t="s">
        <v>30</v>
      </c>
      <c r="H659" s="27">
        <v>18480000</v>
      </c>
      <c r="I659" s="27">
        <v>18480000</v>
      </c>
      <c r="J659" s="25" t="s">
        <v>31</v>
      </c>
      <c r="K659" s="25" t="s">
        <v>32</v>
      </c>
      <c r="L659" s="26" t="s">
        <v>115</v>
      </c>
    </row>
    <row r="660" spans="2:12" ht="45">
      <c r="B660" s="24">
        <v>80111600</v>
      </c>
      <c r="C660" s="28" t="s">
        <v>380</v>
      </c>
      <c r="D660" s="25" t="s">
        <v>45</v>
      </c>
      <c r="E660" s="25" t="s">
        <v>79</v>
      </c>
      <c r="F660" s="25" t="s">
        <v>29</v>
      </c>
      <c r="G660" s="25" t="s">
        <v>30</v>
      </c>
      <c r="H660" s="27">
        <v>21560000</v>
      </c>
      <c r="I660" s="27">
        <v>21560000</v>
      </c>
      <c r="J660" s="25" t="s">
        <v>31</v>
      </c>
      <c r="K660" s="25" t="s">
        <v>32</v>
      </c>
      <c r="L660" s="26" t="s">
        <v>115</v>
      </c>
    </row>
    <row r="661" spans="2:12" ht="45">
      <c r="B661" s="24">
        <v>80111600</v>
      </c>
      <c r="C661" s="28" t="s">
        <v>380</v>
      </c>
      <c r="D661" s="25" t="s">
        <v>45</v>
      </c>
      <c r="E661" s="25" t="s">
        <v>79</v>
      </c>
      <c r="F661" s="25" t="s">
        <v>29</v>
      </c>
      <c r="G661" s="25" t="s">
        <v>30</v>
      </c>
      <c r="H661" s="27">
        <v>21560000</v>
      </c>
      <c r="I661" s="27">
        <v>21560000</v>
      </c>
      <c r="J661" s="25" t="s">
        <v>31</v>
      </c>
      <c r="K661" s="25" t="s">
        <v>32</v>
      </c>
      <c r="L661" s="26" t="s">
        <v>115</v>
      </c>
    </row>
    <row r="662" spans="2:12" ht="45">
      <c r="B662" s="24">
        <v>80111600</v>
      </c>
      <c r="C662" s="28" t="s">
        <v>381</v>
      </c>
      <c r="D662" s="25" t="s">
        <v>45</v>
      </c>
      <c r="E662" s="25" t="s">
        <v>95</v>
      </c>
      <c r="F662" s="25" t="s">
        <v>29</v>
      </c>
      <c r="G662" s="25" t="s">
        <v>30</v>
      </c>
      <c r="H662" s="27">
        <f>64680000-21560000-21560000</f>
        <v>21560000</v>
      </c>
      <c r="I662" s="27">
        <f>64680000-21560000-21560000</f>
        <v>21560000</v>
      </c>
      <c r="J662" s="25" t="s">
        <v>31</v>
      </c>
      <c r="K662" s="25" t="s">
        <v>32</v>
      </c>
      <c r="L662" s="26" t="s">
        <v>115</v>
      </c>
    </row>
    <row r="663" spans="2:12" ht="45">
      <c r="B663" s="24">
        <v>80111600</v>
      </c>
      <c r="C663" s="28" t="s">
        <v>382</v>
      </c>
      <c r="D663" s="25" t="s">
        <v>45</v>
      </c>
      <c r="E663" s="25" t="s">
        <v>95</v>
      </c>
      <c r="F663" s="25" t="s">
        <v>29</v>
      </c>
      <c r="G663" s="25" t="s">
        <v>30</v>
      </c>
      <c r="H663" s="27">
        <v>21560000</v>
      </c>
      <c r="I663" s="27">
        <v>21560000</v>
      </c>
      <c r="J663" s="25" t="s">
        <v>31</v>
      </c>
      <c r="K663" s="25" t="s">
        <v>32</v>
      </c>
      <c r="L663" s="26" t="s">
        <v>115</v>
      </c>
    </row>
    <row r="664" spans="2:12" ht="45">
      <c r="B664" s="24">
        <v>80111600</v>
      </c>
      <c r="C664" s="28" t="s">
        <v>382</v>
      </c>
      <c r="D664" s="25" t="s">
        <v>45</v>
      </c>
      <c r="E664" s="25" t="s">
        <v>95</v>
      </c>
      <c r="F664" s="25" t="s">
        <v>29</v>
      </c>
      <c r="G664" s="25" t="s">
        <v>30</v>
      </c>
      <c r="H664" s="27">
        <v>21560000</v>
      </c>
      <c r="I664" s="27">
        <v>21560000</v>
      </c>
      <c r="J664" s="25" t="s">
        <v>31</v>
      </c>
      <c r="K664" s="25" t="s">
        <v>32</v>
      </c>
      <c r="L664" s="26" t="s">
        <v>115</v>
      </c>
    </row>
    <row r="665" spans="2:12" ht="45">
      <c r="B665" s="24">
        <v>80111600</v>
      </c>
      <c r="C665" s="28" t="s">
        <v>379</v>
      </c>
      <c r="D665" s="25" t="s">
        <v>45</v>
      </c>
      <c r="E665" s="25" t="s">
        <v>93</v>
      </c>
      <c r="F665" s="25" t="s">
        <v>29</v>
      </c>
      <c r="G665" s="25" t="s">
        <v>30</v>
      </c>
      <c r="H665" s="27">
        <v>10010000</v>
      </c>
      <c r="I665" s="27">
        <v>10010000</v>
      </c>
      <c r="J665" s="25" t="s">
        <v>31</v>
      </c>
      <c r="K665" s="25" t="s">
        <v>32</v>
      </c>
      <c r="L665" s="26" t="s">
        <v>115</v>
      </c>
    </row>
    <row r="666" spans="2:12" ht="45">
      <c r="B666" s="24">
        <v>80111600</v>
      </c>
      <c r="C666" s="28" t="s">
        <v>379</v>
      </c>
      <c r="D666" s="25" t="s">
        <v>45</v>
      </c>
      <c r="E666" s="25" t="s">
        <v>93</v>
      </c>
      <c r="F666" s="25" t="s">
        <v>29</v>
      </c>
      <c r="G666" s="25" t="s">
        <v>30</v>
      </c>
      <c r="H666" s="27">
        <v>20020000</v>
      </c>
      <c r="I666" s="27">
        <v>20020000</v>
      </c>
      <c r="J666" s="25" t="s">
        <v>31</v>
      </c>
      <c r="K666" s="25" t="s">
        <v>32</v>
      </c>
      <c r="L666" s="26" t="s">
        <v>115</v>
      </c>
    </row>
    <row r="667" spans="2:12" ht="45">
      <c r="B667" s="24">
        <v>80111600</v>
      </c>
      <c r="C667" s="28" t="s">
        <v>383</v>
      </c>
      <c r="D667" s="25" t="s">
        <v>39</v>
      </c>
      <c r="E667" s="25" t="s">
        <v>47</v>
      </c>
      <c r="F667" s="25" t="s">
        <v>29</v>
      </c>
      <c r="G667" s="25" t="s">
        <v>30</v>
      </c>
      <c r="H667" s="27">
        <v>16940000</v>
      </c>
      <c r="I667" s="27">
        <v>16940000</v>
      </c>
      <c r="J667" s="25" t="s">
        <v>31</v>
      </c>
      <c r="K667" s="25" t="s">
        <v>32</v>
      </c>
      <c r="L667" s="26" t="s">
        <v>115</v>
      </c>
    </row>
    <row r="668" spans="2:12" ht="45">
      <c r="B668" s="24">
        <v>80111600</v>
      </c>
      <c r="C668" s="28" t="s">
        <v>380</v>
      </c>
      <c r="D668" s="25" t="s">
        <v>45</v>
      </c>
      <c r="E668" s="25" t="s">
        <v>93</v>
      </c>
      <c r="F668" s="25" t="s">
        <v>29</v>
      </c>
      <c r="G668" s="25" t="s">
        <v>30</v>
      </c>
      <c r="H668" s="27">
        <v>20020000</v>
      </c>
      <c r="I668" s="27">
        <v>20020000</v>
      </c>
      <c r="J668" s="25" t="s">
        <v>31</v>
      </c>
      <c r="K668" s="25" t="s">
        <v>32</v>
      </c>
      <c r="L668" s="26" t="s">
        <v>115</v>
      </c>
    </row>
    <row r="669" spans="2:12" ht="45">
      <c r="B669" s="24">
        <v>80111600</v>
      </c>
      <c r="C669" s="28" t="s">
        <v>381</v>
      </c>
      <c r="D669" s="25" t="s">
        <v>45</v>
      </c>
      <c r="E669" s="25" t="s">
        <v>100</v>
      </c>
      <c r="F669" s="25" t="s">
        <v>29</v>
      </c>
      <c r="G669" s="25" t="s">
        <v>30</v>
      </c>
      <c r="H669" s="27">
        <v>23100000</v>
      </c>
      <c r="I669" s="27">
        <v>23100000</v>
      </c>
      <c r="J669" s="25" t="s">
        <v>31</v>
      </c>
      <c r="K669" s="25" t="s">
        <v>32</v>
      </c>
      <c r="L669" s="26" t="s">
        <v>115</v>
      </c>
    </row>
    <row r="670" spans="2:12" ht="45">
      <c r="B670" s="24">
        <v>80111600</v>
      </c>
      <c r="C670" s="28" t="s">
        <v>381</v>
      </c>
      <c r="D670" s="25" t="s">
        <v>45</v>
      </c>
      <c r="E670" s="25" t="s">
        <v>100</v>
      </c>
      <c r="F670" s="25" t="s">
        <v>29</v>
      </c>
      <c r="G670" s="25" t="s">
        <v>30</v>
      </c>
      <c r="H670" s="27">
        <v>23100000</v>
      </c>
      <c r="I670" s="27">
        <v>23100000</v>
      </c>
      <c r="J670" s="25" t="s">
        <v>31</v>
      </c>
      <c r="K670" s="25" t="s">
        <v>32</v>
      </c>
      <c r="L670" s="26" t="s">
        <v>115</v>
      </c>
    </row>
    <row r="671" spans="2:12" ht="45">
      <c r="B671" s="24">
        <v>80111600</v>
      </c>
      <c r="C671" s="28" t="s">
        <v>381</v>
      </c>
      <c r="D671" s="25" t="s">
        <v>45</v>
      </c>
      <c r="E671" s="25" t="s">
        <v>100</v>
      </c>
      <c r="F671" s="25" t="s">
        <v>29</v>
      </c>
      <c r="G671" s="25" t="s">
        <v>30</v>
      </c>
      <c r="H671" s="27">
        <v>23100000</v>
      </c>
      <c r="I671" s="27">
        <v>23100000</v>
      </c>
      <c r="J671" s="25" t="s">
        <v>31</v>
      </c>
      <c r="K671" s="25" t="s">
        <v>32</v>
      </c>
      <c r="L671" s="26" t="s">
        <v>115</v>
      </c>
    </row>
    <row r="672" spans="2:12" ht="45">
      <c r="B672" s="24">
        <v>80111600</v>
      </c>
      <c r="C672" s="28" t="s">
        <v>381</v>
      </c>
      <c r="D672" s="25" t="s">
        <v>45</v>
      </c>
      <c r="E672" s="25" t="s">
        <v>100</v>
      </c>
      <c r="F672" s="25" t="s">
        <v>29</v>
      </c>
      <c r="G672" s="25" t="s">
        <v>30</v>
      </c>
      <c r="H672" s="27">
        <v>23100000</v>
      </c>
      <c r="I672" s="27">
        <v>23100000</v>
      </c>
      <c r="J672" s="25" t="s">
        <v>31</v>
      </c>
      <c r="K672" s="25" t="s">
        <v>32</v>
      </c>
      <c r="L672" s="26" t="s">
        <v>115</v>
      </c>
    </row>
    <row r="673" spans="2:12" ht="45">
      <c r="B673" s="24">
        <v>80111600</v>
      </c>
      <c r="C673" s="28" t="s">
        <v>381</v>
      </c>
      <c r="D673" s="25" t="s">
        <v>45</v>
      </c>
      <c r="E673" s="25" t="s">
        <v>100</v>
      </c>
      <c r="F673" s="25" t="s">
        <v>29</v>
      </c>
      <c r="G673" s="25" t="s">
        <v>30</v>
      </c>
      <c r="H673" s="27">
        <v>23100000</v>
      </c>
      <c r="I673" s="27">
        <v>23100000</v>
      </c>
      <c r="J673" s="25" t="s">
        <v>31</v>
      </c>
      <c r="K673" s="25" t="s">
        <v>32</v>
      </c>
      <c r="L673" s="26" t="s">
        <v>115</v>
      </c>
    </row>
    <row r="674" spans="2:12" ht="45">
      <c r="B674" s="24">
        <v>80111600</v>
      </c>
      <c r="C674" s="28" t="s">
        <v>381</v>
      </c>
      <c r="D674" s="25" t="s">
        <v>45</v>
      </c>
      <c r="E674" s="25" t="s">
        <v>100</v>
      </c>
      <c r="F674" s="25" t="s">
        <v>29</v>
      </c>
      <c r="G674" s="25" t="s">
        <v>30</v>
      </c>
      <c r="H674" s="27">
        <v>23100000</v>
      </c>
      <c r="I674" s="27">
        <v>23100000</v>
      </c>
      <c r="J674" s="25" t="s">
        <v>31</v>
      </c>
      <c r="K674" s="25" t="s">
        <v>32</v>
      </c>
      <c r="L674" s="26" t="s">
        <v>115</v>
      </c>
    </row>
    <row r="675" spans="2:12" ht="45">
      <c r="B675" s="24">
        <v>80111600</v>
      </c>
      <c r="C675" s="28" t="s">
        <v>381</v>
      </c>
      <c r="D675" s="25" t="s">
        <v>45</v>
      </c>
      <c r="E675" s="25" t="s">
        <v>100</v>
      </c>
      <c r="F675" s="25" t="s">
        <v>29</v>
      </c>
      <c r="G675" s="25" t="s">
        <v>30</v>
      </c>
      <c r="H675" s="27">
        <v>23100000</v>
      </c>
      <c r="I675" s="27">
        <v>23100000</v>
      </c>
      <c r="J675" s="25" t="s">
        <v>31</v>
      </c>
      <c r="K675" s="25" t="s">
        <v>32</v>
      </c>
      <c r="L675" s="26" t="s">
        <v>115</v>
      </c>
    </row>
    <row r="676" spans="2:12" ht="45">
      <c r="B676" s="24">
        <v>80111600</v>
      </c>
      <c r="C676" s="28" t="s">
        <v>381</v>
      </c>
      <c r="D676" s="25" t="s">
        <v>45</v>
      </c>
      <c r="E676" s="25" t="s">
        <v>100</v>
      </c>
      <c r="F676" s="25" t="s">
        <v>29</v>
      </c>
      <c r="G676" s="25" t="s">
        <v>30</v>
      </c>
      <c r="H676" s="27">
        <v>23100000</v>
      </c>
      <c r="I676" s="27">
        <v>23100000</v>
      </c>
      <c r="J676" s="25" t="s">
        <v>31</v>
      </c>
      <c r="K676" s="25" t="s">
        <v>32</v>
      </c>
      <c r="L676" s="26" t="s">
        <v>115</v>
      </c>
    </row>
    <row r="677" spans="2:12" ht="45">
      <c r="B677" s="24">
        <v>80111600</v>
      </c>
      <c r="C677" s="28" t="s">
        <v>381</v>
      </c>
      <c r="D677" s="25" t="s">
        <v>45</v>
      </c>
      <c r="E677" s="25" t="s">
        <v>100</v>
      </c>
      <c r="F677" s="25" t="s">
        <v>29</v>
      </c>
      <c r="G677" s="25" t="s">
        <v>30</v>
      </c>
      <c r="H677" s="27">
        <v>23100000</v>
      </c>
      <c r="I677" s="27">
        <v>23100000</v>
      </c>
      <c r="J677" s="25" t="s">
        <v>31</v>
      </c>
      <c r="K677" s="25" t="s">
        <v>32</v>
      </c>
      <c r="L677" s="26" t="s">
        <v>115</v>
      </c>
    </row>
    <row r="678" spans="2:12" ht="45">
      <c r="B678" s="24">
        <v>80111600</v>
      </c>
      <c r="C678" s="28" t="s">
        <v>381</v>
      </c>
      <c r="D678" s="25" t="s">
        <v>45</v>
      </c>
      <c r="E678" s="25" t="s">
        <v>100</v>
      </c>
      <c r="F678" s="25" t="s">
        <v>29</v>
      </c>
      <c r="G678" s="25" t="s">
        <v>30</v>
      </c>
      <c r="H678" s="27">
        <v>23100000</v>
      </c>
      <c r="I678" s="27">
        <v>23100000</v>
      </c>
      <c r="J678" s="25" t="s">
        <v>31</v>
      </c>
      <c r="K678" s="25" t="s">
        <v>32</v>
      </c>
      <c r="L678" s="26" t="s">
        <v>115</v>
      </c>
    </row>
    <row r="679" spans="2:12" ht="45">
      <c r="B679" s="24">
        <v>80111600</v>
      </c>
      <c r="C679" s="28" t="s">
        <v>381</v>
      </c>
      <c r="D679" s="25" t="s">
        <v>45</v>
      </c>
      <c r="E679" s="25" t="s">
        <v>100</v>
      </c>
      <c r="F679" s="25" t="s">
        <v>29</v>
      </c>
      <c r="G679" s="25" t="s">
        <v>30</v>
      </c>
      <c r="H679" s="27">
        <v>23100000</v>
      </c>
      <c r="I679" s="27">
        <v>23100000</v>
      </c>
      <c r="J679" s="25" t="s">
        <v>31</v>
      </c>
      <c r="K679" s="25" t="s">
        <v>32</v>
      </c>
      <c r="L679" s="26" t="s">
        <v>115</v>
      </c>
    </row>
    <row r="680" spans="2:12" ht="45">
      <c r="B680" s="24">
        <v>80111600</v>
      </c>
      <c r="C680" s="28" t="s">
        <v>381</v>
      </c>
      <c r="D680" s="25" t="s">
        <v>45</v>
      </c>
      <c r="E680" s="25" t="s">
        <v>100</v>
      </c>
      <c r="F680" s="25" t="s">
        <v>29</v>
      </c>
      <c r="G680" s="25" t="s">
        <v>30</v>
      </c>
      <c r="H680" s="27">
        <v>23100000</v>
      </c>
      <c r="I680" s="27">
        <v>23100000</v>
      </c>
      <c r="J680" s="25" t="s">
        <v>31</v>
      </c>
      <c r="K680" s="25" t="s">
        <v>32</v>
      </c>
      <c r="L680" s="26" t="s">
        <v>115</v>
      </c>
    </row>
    <row r="681" spans="2:12" ht="45">
      <c r="B681" s="24">
        <v>80111600</v>
      </c>
      <c r="C681" s="28" t="s">
        <v>384</v>
      </c>
      <c r="D681" s="25" t="s">
        <v>39</v>
      </c>
      <c r="E681" s="25" t="s">
        <v>95</v>
      </c>
      <c r="F681" s="25" t="s">
        <v>29</v>
      </c>
      <c r="G681" s="25" t="s">
        <v>30</v>
      </c>
      <c r="H681" s="27">
        <v>20020000</v>
      </c>
      <c r="I681" s="27">
        <v>20020000</v>
      </c>
      <c r="J681" s="25" t="s">
        <v>31</v>
      </c>
      <c r="K681" s="25" t="s">
        <v>32</v>
      </c>
      <c r="L681" s="26" t="s">
        <v>115</v>
      </c>
    </row>
    <row r="682" spans="2:12" ht="45">
      <c r="B682" s="24">
        <v>80111600</v>
      </c>
      <c r="C682" s="28" t="s">
        <v>385</v>
      </c>
      <c r="D682" s="25" t="s">
        <v>45</v>
      </c>
      <c r="E682" s="25" t="s">
        <v>100</v>
      </c>
      <c r="F682" s="25" t="s">
        <v>29</v>
      </c>
      <c r="G682" s="25" t="s">
        <v>30</v>
      </c>
      <c r="H682" s="27">
        <v>23100000</v>
      </c>
      <c r="I682" s="27">
        <v>23100000</v>
      </c>
      <c r="J682" s="25" t="s">
        <v>31</v>
      </c>
      <c r="K682" s="25" t="s">
        <v>32</v>
      </c>
      <c r="L682" s="26" t="s">
        <v>115</v>
      </c>
    </row>
    <row r="683" spans="2:12" ht="45">
      <c r="B683" s="24">
        <v>80111600</v>
      </c>
      <c r="C683" s="28" t="s">
        <v>385</v>
      </c>
      <c r="D683" s="25" t="s">
        <v>45</v>
      </c>
      <c r="E683" s="25" t="s">
        <v>100</v>
      </c>
      <c r="F683" s="25" t="s">
        <v>29</v>
      </c>
      <c r="G683" s="25" t="s">
        <v>30</v>
      </c>
      <c r="H683" s="27">
        <v>23100000</v>
      </c>
      <c r="I683" s="27">
        <v>23100000</v>
      </c>
      <c r="J683" s="25" t="s">
        <v>31</v>
      </c>
      <c r="K683" s="25" t="s">
        <v>32</v>
      </c>
      <c r="L683" s="26" t="s">
        <v>115</v>
      </c>
    </row>
    <row r="684" spans="2:12" ht="45">
      <c r="B684" s="24">
        <v>80111600</v>
      </c>
      <c r="C684" s="28" t="s">
        <v>385</v>
      </c>
      <c r="D684" s="25" t="s">
        <v>45</v>
      </c>
      <c r="E684" s="25" t="s">
        <v>100</v>
      </c>
      <c r="F684" s="25" t="s">
        <v>29</v>
      </c>
      <c r="G684" s="25" t="s">
        <v>30</v>
      </c>
      <c r="H684" s="27">
        <v>23100000</v>
      </c>
      <c r="I684" s="27">
        <v>23100000</v>
      </c>
      <c r="J684" s="25" t="s">
        <v>31</v>
      </c>
      <c r="K684" s="25" t="s">
        <v>32</v>
      </c>
      <c r="L684" s="26" t="s">
        <v>115</v>
      </c>
    </row>
    <row r="685" spans="2:12" ht="45">
      <c r="B685" s="24">
        <v>80111600</v>
      </c>
      <c r="C685" s="28" t="s">
        <v>385</v>
      </c>
      <c r="D685" s="25" t="s">
        <v>45</v>
      </c>
      <c r="E685" s="25" t="s">
        <v>100</v>
      </c>
      <c r="F685" s="25" t="s">
        <v>29</v>
      </c>
      <c r="G685" s="25" t="s">
        <v>30</v>
      </c>
      <c r="H685" s="27">
        <v>23100000</v>
      </c>
      <c r="I685" s="27">
        <v>23100000</v>
      </c>
      <c r="J685" s="25" t="s">
        <v>31</v>
      </c>
      <c r="K685" s="25" t="s">
        <v>32</v>
      </c>
      <c r="L685" s="26" t="s">
        <v>115</v>
      </c>
    </row>
    <row r="686" spans="2:12" ht="45">
      <c r="B686" s="24">
        <v>80111600</v>
      </c>
      <c r="C686" s="28" t="s">
        <v>386</v>
      </c>
      <c r="D686" s="25" t="s">
        <v>45</v>
      </c>
      <c r="E686" s="25" t="s">
        <v>100</v>
      </c>
      <c r="F686" s="25" t="s">
        <v>29</v>
      </c>
      <c r="G686" s="25" t="s">
        <v>30</v>
      </c>
      <c r="H686" s="27">
        <v>23100000</v>
      </c>
      <c r="I686" s="27">
        <v>23100000</v>
      </c>
      <c r="J686" s="25" t="s">
        <v>31</v>
      </c>
      <c r="K686" s="25" t="s">
        <v>32</v>
      </c>
      <c r="L686" s="26" t="s">
        <v>115</v>
      </c>
    </row>
    <row r="687" spans="2:12" ht="45">
      <c r="B687" s="24">
        <v>80111600</v>
      </c>
      <c r="C687" s="28" t="s">
        <v>386</v>
      </c>
      <c r="D687" s="25" t="s">
        <v>45</v>
      </c>
      <c r="E687" s="25" t="s">
        <v>100</v>
      </c>
      <c r="F687" s="25" t="s">
        <v>29</v>
      </c>
      <c r="G687" s="25" t="s">
        <v>30</v>
      </c>
      <c r="H687" s="27">
        <v>23100000</v>
      </c>
      <c r="I687" s="27">
        <v>23100000</v>
      </c>
      <c r="J687" s="25" t="s">
        <v>31</v>
      </c>
      <c r="K687" s="25" t="s">
        <v>32</v>
      </c>
      <c r="L687" s="26" t="s">
        <v>115</v>
      </c>
    </row>
    <row r="688" spans="2:12" ht="45">
      <c r="B688" s="24">
        <v>80111600</v>
      </c>
      <c r="C688" s="28" t="s">
        <v>386</v>
      </c>
      <c r="D688" s="25" t="s">
        <v>45</v>
      </c>
      <c r="E688" s="25" t="s">
        <v>100</v>
      </c>
      <c r="F688" s="25" t="s">
        <v>29</v>
      </c>
      <c r="G688" s="25" t="s">
        <v>30</v>
      </c>
      <c r="H688" s="27">
        <v>23100000</v>
      </c>
      <c r="I688" s="27">
        <v>23100000</v>
      </c>
      <c r="J688" s="25" t="s">
        <v>31</v>
      </c>
      <c r="K688" s="25" t="s">
        <v>32</v>
      </c>
      <c r="L688" s="26" t="s">
        <v>115</v>
      </c>
    </row>
    <row r="689" spans="2:12" ht="45">
      <c r="B689" s="24">
        <v>80111600</v>
      </c>
      <c r="C689" s="28" t="s">
        <v>386</v>
      </c>
      <c r="D689" s="25" t="s">
        <v>45</v>
      </c>
      <c r="E689" s="25" t="s">
        <v>100</v>
      </c>
      <c r="F689" s="25" t="s">
        <v>29</v>
      </c>
      <c r="G689" s="25" t="s">
        <v>30</v>
      </c>
      <c r="H689" s="27">
        <v>23100000</v>
      </c>
      <c r="I689" s="27">
        <v>23100000</v>
      </c>
      <c r="J689" s="25" t="s">
        <v>31</v>
      </c>
      <c r="K689" s="25" t="s">
        <v>32</v>
      </c>
      <c r="L689" s="26" t="s">
        <v>115</v>
      </c>
    </row>
    <row r="690" spans="2:12" ht="45">
      <c r="B690" s="24">
        <v>80111600</v>
      </c>
      <c r="C690" s="28" t="s">
        <v>386</v>
      </c>
      <c r="D690" s="25" t="s">
        <v>45</v>
      </c>
      <c r="E690" s="25" t="s">
        <v>100</v>
      </c>
      <c r="F690" s="25" t="s">
        <v>29</v>
      </c>
      <c r="G690" s="25" t="s">
        <v>30</v>
      </c>
      <c r="H690" s="27">
        <f>23100000-10780000</f>
        <v>12320000</v>
      </c>
      <c r="I690" s="27">
        <f>23100000-10780000</f>
        <v>12320000</v>
      </c>
      <c r="J690" s="25" t="s">
        <v>31</v>
      </c>
      <c r="K690" s="25" t="s">
        <v>32</v>
      </c>
      <c r="L690" s="26" t="s">
        <v>115</v>
      </c>
    </row>
    <row r="691" spans="2:12" ht="105">
      <c r="B691" s="24">
        <v>94131500</v>
      </c>
      <c r="C691" s="28" t="s">
        <v>279</v>
      </c>
      <c r="D691" s="25" t="s">
        <v>44</v>
      </c>
      <c r="E691" s="25" t="s">
        <v>80</v>
      </c>
      <c r="F691" s="25" t="s">
        <v>29</v>
      </c>
      <c r="G691" s="25" t="s">
        <v>30</v>
      </c>
      <c r="H691" s="27">
        <f>10780000+4106667</f>
        <v>14886667</v>
      </c>
      <c r="I691" s="27">
        <f>10780000+4106667</f>
        <v>14886667</v>
      </c>
      <c r="J691" s="25" t="s">
        <v>31</v>
      </c>
      <c r="K691" s="25" t="s">
        <v>32</v>
      </c>
      <c r="L691" s="26" t="s">
        <v>115</v>
      </c>
    </row>
    <row r="692" spans="2:12" ht="45">
      <c r="B692" s="24">
        <v>80111600</v>
      </c>
      <c r="C692" s="28" t="s">
        <v>386</v>
      </c>
      <c r="D692" s="25" t="s">
        <v>45</v>
      </c>
      <c r="E692" s="25" t="s">
        <v>100</v>
      </c>
      <c r="F692" s="25" t="s">
        <v>29</v>
      </c>
      <c r="G692" s="25" t="s">
        <v>30</v>
      </c>
      <c r="H692" s="27">
        <v>23100000</v>
      </c>
      <c r="I692" s="27">
        <v>23100000</v>
      </c>
      <c r="J692" s="25" t="s">
        <v>31</v>
      </c>
      <c r="K692" s="25" t="s">
        <v>32</v>
      </c>
      <c r="L692" s="26" t="s">
        <v>115</v>
      </c>
    </row>
    <row r="693" spans="2:12" ht="45">
      <c r="B693" s="24">
        <v>80111600</v>
      </c>
      <c r="C693" s="28" t="s">
        <v>387</v>
      </c>
      <c r="D693" s="25" t="s">
        <v>45</v>
      </c>
      <c r="E693" s="25" t="s">
        <v>100</v>
      </c>
      <c r="F693" s="25" t="s">
        <v>29</v>
      </c>
      <c r="G693" s="25" t="s">
        <v>30</v>
      </c>
      <c r="H693" s="27">
        <v>23100000</v>
      </c>
      <c r="I693" s="27">
        <v>23100000</v>
      </c>
      <c r="J693" s="25" t="s">
        <v>31</v>
      </c>
      <c r="K693" s="25" t="s">
        <v>32</v>
      </c>
      <c r="L693" s="26" t="s">
        <v>115</v>
      </c>
    </row>
    <row r="694" spans="2:12" ht="45">
      <c r="B694" s="24">
        <v>80111600</v>
      </c>
      <c r="C694" s="28" t="s">
        <v>387</v>
      </c>
      <c r="D694" s="25" t="s">
        <v>45</v>
      </c>
      <c r="E694" s="25" t="s">
        <v>100</v>
      </c>
      <c r="F694" s="25" t="s">
        <v>29</v>
      </c>
      <c r="G694" s="25" t="s">
        <v>30</v>
      </c>
      <c r="H694" s="27">
        <v>23100000</v>
      </c>
      <c r="I694" s="27">
        <v>23100000</v>
      </c>
      <c r="J694" s="25" t="s">
        <v>31</v>
      </c>
      <c r="K694" s="25" t="s">
        <v>32</v>
      </c>
      <c r="L694" s="26" t="s">
        <v>115</v>
      </c>
    </row>
    <row r="695" spans="2:12" ht="45">
      <c r="B695" s="24">
        <v>80111600</v>
      </c>
      <c r="C695" s="28" t="s">
        <v>387</v>
      </c>
      <c r="D695" s="25" t="s">
        <v>45</v>
      </c>
      <c r="E695" s="25" t="s">
        <v>100</v>
      </c>
      <c r="F695" s="25" t="s">
        <v>29</v>
      </c>
      <c r="G695" s="25" t="s">
        <v>30</v>
      </c>
      <c r="H695" s="27">
        <v>23100000</v>
      </c>
      <c r="I695" s="27">
        <v>23100000</v>
      </c>
      <c r="J695" s="25" t="s">
        <v>31</v>
      </c>
      <c r="K695" s="25" t="s">
        <v>32</v>
      </c>
      <c r="L695" s="26" t="s">
        <v>115</v>
      </c>
    </row>
    <row r="696" spans="2:12" ht="45">
      <c r="B696" s="24">
        <v>80111600</v>
      </c>
      <c r="C696" s="28" t="s">
        <v>388</v>
      </c>
      <c r="D696" s="25" t="s">
        <v>39</v>
      </c>
      <c r="E696" s="25" t="s">
        <v>100</v>
      </c>
      <c r="F696" s="25" t="s">
        <v>29</v>
      </c>
      <c r="G696" s="25" t="s">
        <v>30</v>
      </c>
      <c r="H696" s="27">
        <v>18480000</v>
      </c>
      <c r="I696" s="27">
        <v>18480000</v>
      </c>
      <c r="J696" s="25" t="s">
        <v>31</v>
      </c>
      <c r="K696" s="25" t="s">
        <v>32</v>
      </c>
      <c r="L696" s="26" t="s">
        <v>115</v>
      </c>
    </row>
    <row r="697" spans="2:12" ht="45">
      <c r="B697" s="24">
        <v>80111600</v>
      </c>
      <c r="C697" s="28" t="s">
        <v>387</v>
      </c>
      <c r="D697" s="25" t="s">
        <v>45</v>
      </c>
      <c r="E697" s="25" t="s">
        <v>100</v>
      </c>
      <c r="F697" s="25" t="s">
        <v>29</v>
      </c>
      <c r="G697" s="25" t="s">
        <v>30</v>
      </c>
      <c r="H697" s="27">
        <v>23100000</v>
      </c>
      <c r="I697" s="27">
        <v>23100000</v>
      </c>
      <c r="J697" s="25" t="s">
        <v>31</v>
      </c>
      <c r="K697" s="25" t="s">
        <v>32</v>
      </c>
      <c r="L697" s="26" t="s">
        <v>115</v>
      </c>
    </row>
    <row r="698" spans="2:12" ht="45">
      <c r="B698" s="24">
        <v>80111600</v>
      </c>
      <c r="C698" s="28" t="s">
        <v>389</v>
      </c>
      <c r="D698" s="25" t="s">
        <v>45</v>
      </c>
      <c r="E698" s="25" t="s">
        <v>100</v>
      </c>
      <c r="F698" s="25" t="s">
        <v>29</v>
      </c>
      <c r="G698" s="25" t="s">
        <v>30</v>
      </c>
      <c r="H698" s="27">
        <v>23100000</v>
      </c>
      <c r="I698" s="27">
        <v>23100000</v>
      </c>
      <c r="J698" s="25" t="s">
        <v>31</v>
      </c>
      <c r="K698" s="25" t="s">
        <v>32</v>
      </c>
      <c r="L698" s="26" t="s">
        <v>115</v>
      </c>
    </row>
    <row r="699" spans="2:12" ht="45">
      <c r="B699" s="24">
        <v>80111600</v>
      </c>
      <c r="C699" s="28" t="s">
        <v>389</v>
      </c>
      <c r="D699" s="25" t="s">
        <v>39</v>
      </c>
      <c r="E699" s="25" t="s">
        <v>100</v>
      </c>
      <c r="F699" s="25" t="s">
        <v>29</v>
      </c>
      <c r="G699" s="25" t="s">
        <v>30</v>
      </c>
      <c r="H699" s="27">
        <v>23100000</v>
      </c>
      <c r="I699" s="27">
        <v>23100000</v>
      </c>
      <c r="J699" s="25" t="s">
        <v>31</v>
      </c>
      <c r="K699" s="25" t="s">
        <v>32</v>
      </c>
      <c r="L699" s="26" t="s">
        <v>115</v>
      </c>
    </row>
    <row r="700" spans="2:12" ht="45">
      <c r="B700" s="24">
        <v>80111600</v>
      </c>
      <c r="C700" s="28" t="s">
        <v>389</v>
      </c>
      <c r="D700" s="25" t="s">
        <v>45</v>
      </c>
      <c r="E700" s="25" t="s">
        <v>100</v>
      </c>
      <c r="F700" s="25" t="s">
        <v>29</v>
      </c>
      <c r="G700" s="25" t="s">
        <v>30</v>
      </c>
      <c r="H700" s="27">
        <v>23100000</v>
      </c>
      <c r="I700" s="27">
        <v>23100000</v>
      </c>
      <c r="J700" s="25" t="s">
        <v>31</v>
      </c>
      <c r="K700" s="25" t="s">
        <v>32</v>
      </c>
      <c r="L700" s="26" t="s">
        <v>115</v>
      </c>
    </row>
    <row r="701" spans="2:12" ht="45">
      <c r="B701" s="24">
        <v>80111600</v>
      </c>
      <c r="C701" s="28" t="s">
        <v>389</v>
      </c>
      <c r="D701" s="25" t="s">
        <v>45</v>
      </c>
      <c r="E701" s="25" t="s">
        <v>100</v>
      </c>
      <c r="F701" s="25" t="s">
        <v>29</v>
      </c>
      <c r="G701" s="25" t="s">
        <v>30</v>
      </c>
      <c r="H701" s="27">
        <v>23100000</v>
      </c>
      <c r="I701" s="27">
        <v>23100000</v>
      </c>
      <c r="J701" s="25" t="s">
        <v>31</v>
      </c>
      <c r="K701" s="25" t="s">
        <v>32</v>
      </c>
      <c r="L701" s="26" t="s">
        <v>115</v>
      </c>
    </row>
    <row r="702" spans="2:12" ht="45">
      <c r="B702" s="24">
        <v>80111600</v>
      </c>
      <c r="C702" s="28" t="s">
        <v>389</v>
      </c>
      <c r="D702" s="25" t="s">
        <v>45</v>
      </c>
      <c r="E702" s="25" t="s">
        <v>100</v>
      </c>
      <c r="F702" s="25" t="s">
        <v>29</v>
      </c>
      <c r="G702" s="25" t="s">
        <v>30</v>
      </c>
      <c r="H702" s="27">
        <v>23100000</v>
      </c>
      <c r="I702" s="27">
        <v>23100000</v>
      </c>
      <c r="J702" s="25" t="s">
        <v>31</v>
      </c>
      <c r="K702" s="25" t="s">
        <v>32</v>
      </c>
      <c r="L702" s="26" t="s">
        <v>115</v>
      </c>
    </row>
    <row r="703" spans="2:12" ht="45">
      <c r="B703" s="24">
        <v>80111600</v>
      </c>
      <c r="C703" s="28" t="s">
        <v>380</v>
      </c>
      <c r="D703" s="25" t="s">
        <v>41</v>
      </c>
      <c r="E703" s="25" t="s">
        <v>100</v>
      </c>
      <c r="F703" s="25" t="s">
        <v>29</v>
      </c>
      <c r="G703" s="25" t="s">
        <v>30</v>
      </c>
      <c r="H703" s="27">
        <v>23100000</v>
      </c>
      <c r="I703" s="27">
        <v>23100000</v>
      </c>
      <c r="J703" s="25" t="s">
        <v>31</v>
      </c>
      <c r="K703" s="25" t="s">
        <v>32</v>
      </c>
      <c r="L703" s="26" t="s">
        <v>115</v>
      </c>
    </row>
    <row r="704" spans="2:12" ht="45">
      <c r="B704" s="24">
        <v>80111600</v>
      </c>
      <c r="C704" s="28" t="s">
        <v>380</v>
      </c>
      <c r="D704" s="25" t="s">
        <v>45</v>
      </c>
      <c r="E704" s="25" t="s">
        <v>100</v>
      </c>
      <c r="F704" s="25" t="s">
        <v>29</v>
      </c>
      <c r="G704" s="25" t="s">
        <v>30</v>
      </c>
      <c r="H704" s="27">
        <f>23100000-15400000</f>
        <v>7700000</v>
      </c>
      <c r="I704" s="27">
        <f>23100000-15400000</f>
        <v>7700000</v>
      </c>
      <c r="J704" s="25" t="s">
        <v>31</v>
      </c>
      <c r="K704" s="25" t="s">
        <v>32</v>
      </c>
      <c r="L704" s="26" t="s">
        <v>115</v>
      </c>
    </row>
    <row r="705" spans="2:12" ht="45">
      <c r="B705" s="24">
        <v>80111600</v>
      </c>
      <c r="C705" s="28" t="s">
        <v>380</v>
      </c>
      <c r="D705" s="25" t="s">
        <v>45</v>
      </c>
      <c r="E705" s="25" t="s">
        <v>100</v>
      </c>
      <c r="F705" s="25" t="s">
        <v>29</v>
      </c>
      <c r="G705" s="25" t="s">
        <v>30</v>
      </c>
      <c r="H705" s="27">
        <f>23100000-15400000</f>
        <v>7700000</v>
      </c>
      <c r="I705" s="27">
        <f>23100000-15400000</f>
        <v>7700000</v>
      </c>
      <c r="J705" s="25" t="s">
        <v>31</v>
      </c>
      <c r="K705" s="25" t="s">
        <v>32</v>
      </c>
      <c r="L705" s="26" t="s">
        <v>115</v>
      </c>
    </row>
    <row r="706" spans="2:12" ht="45">
      <c r="B706" s="24">
        <v>80111600</v>
      </c>
      <c r="C706" s="28" t="s">
        <v>380</v>
      </c>
      <c r="D706" s="25" t="s">
        <v>45</v>
      </c>
      <c r="E706" s="25" t="s">
        <v>100</v>
      </c>
      <c r="F706" s="25" t="s">
        <v>29</v>
      </c>
      <c r="G706" s="25" t="s">
        <v>30</v>
      </c>
      <c r="H706" s="27">
        <v>23100000</v>
      </c>
      <c r="I706" s="27">
        <v>23100000</v>
      </c>
      <c r="J706" s="25" t="s">
        <v>31</v>
      </c>
      <c r="K706" s="25" t="s">
        <v>32</v>
      </c>
      <c r="L706" s="26" t="s">
        <v>115</v>
      </c>
    </row>
    <row r="707" spans="2:12" ht="45">
      <c r="B707" s="24">
        <v>80111600</v>
      </c>
      <c r="C707" s="28" t="s">
        <v>380</v>
      </c>
      <c r="D707" s="25" t="s">
        <v>45</v>
      </c>
      <c r="E707" s="25" t="s">
        <v>100</v>
      </c>
      <c r="F707" s="25" t="s">
        <v>29</v>
      </c>
      <c r="G707" s="25" t="s">
        <v>30</v>
      </c>
      <c r="H707" s="27">
        <f>23100000-4106667</f>
        <v>18993333</v>
      </c>
      <c r="I707" s="27">
        <f>23100000-4106667</f>
        <v>18993333</v>
      </c>
      <c r="J707" s="25" t="s">
        <v>31</v>
      </c>
      <c r="K707" s="25" t="s">
        <v>32</v>
      </c>
      <c r="L707" s="26" t="s">
        <v>115</v>
      </c>
    </row>
    <row r="708" spans="2:12" ht="45">
      <c r="B708" s="24">
        <v>80111600</v>
      </c>
      <c r="C708" s="28" t="s">
        <v>380</v>
      </c>
      <c r="D708" s="25" t="s">
        <v>45</v>
      </c>
      <c r="E708" s="25" t="s">
        <v>100</v>
      </c>
      <c r="F708" s="25" t="s">
        <v>29</v>
      </c>
      <c r="G708" s="25" t="s">
        <v>30</v>
      </c>
      <c r="H708" s="27">
        <v>23100000</v>
      </c>
      <c r="I708" s="27">
        <v>23100000</v>
      </c>
      <c r="J708" s="25" t="s">
        <v>31</v>
      </c>
      <c r="K708" s="25" t="s">
        <v>32</v>
      </c>
      <c r="L708" s="26" t="s">
        <v>115</v>
      </c>
    </row>
    <row r="709" spans="2:12" ht="45">
      <c r="B709" s="24">
        <v>80111600</v>
      </c>
      <c r="C709" s="28" t="s">
        <v>380</v>
      </c>
      <c r="D709" s="25" t="s">
        <v>45</v>
      </c>
      <c r="E709" s="25" t="s">
        <v>100</v>
      </c>
      <c r="F709" s="25" t="s">
        <v>29</v>
      </c>
      <c r="G709" s="25" t="s">
        <v>30</v>
      </c>
      <c r="H709" s="27">
        <v>23100000</v>
      </c>
      <c r="I709" s="27">
        <v>23100000</v>
      </c>
      <c r="J709" s="25" t="s">
        <v>31</v>
      </c>
      <c r="K709" s="25" t="s">
        <v>32</v>
      </c>
      <c r="L709" s="26" t="s">
        <v>115</v>
      </c>
    </row>
    <row r="710" spans="2:12" ht="45">
      <c r="B710" s="24">
        <v>80111600</v>
      </c>
      <c r="C710" s="28" t="s">
        <v>380</v>
      </c>
      <c r="D710" s="25" t="s">
        <v>45</v>
      </c>
      <c r="E710" s="25" t="s">
        <v>100</v>
      </c>
      <c r="F710" s="25" t="s">
        <v>29</v>
      </c>
      <c r="G710" s="25" t="s">
        <v>30</v>
      </c>
      <c r="H710" s="27">
        <v>23100000</v>
      </c>
      <c r="I710" s="27">
        <v>23100000</v>
      </c>
      <c r="J710" s="25" t="s">
        <v>31</v>
      </c>
      <c r="K710" s="25" t="s">
        <v>32</v>
      </c>
      <c r="L710" s="26" t="s">
        <v>115</v>
      </c>
    </row>
    <row r="711" spans="2:12" ht="45">
      <c r="B711" s="24">
        <v>80111600</v>
      </c>
      <c r="C711" s="28" t="s">
        <v>380</v>
      </c>
      <c r="D711" s="25" t="s">
        <v>45</v>
      </c>
      <c r="E711" s="25" t="s">
        <v>100</v>
      </c>
      <c r="F711" s="25" t="s">
        <v>29</v>
      </c>
      <c r="G711" s="25" t="s">
        <v>30</v>
      </c>
      <c r="H711" s="27">
        <v>23100000</v>
      </c>
      <c r="I711" s="27">
        <v>23100000</v>
      </c>
      <c r="J711" s="25" t="s">
        <v>31</v>
      </c>
      <c r="K711" s="25" t="s">
        <v>32</v>
      </c>
      <c r="L711" s="26" t="s">
        <v>115</v>
      </c>
    </row>
    <row r="712" spans="2:12" ht="45">
      <c r="B712" s="24">
        <v>80111600</v>
      </c>
      <c r="C712" s="28" t="s">
        <v>380</v>
      </c>
      <c r="D712" s="25" t="s">
        <v>45</v>
      </c>
      <c r="E712" s="25" t="s">
        <v>100</v>
      </c>
      <c r="F712" s="25" t="s">
        <v>29</v>
      </c>
      <c r="G712" s="25" t="s">
        <v>30</v>
      </c>
      <c r="H712" s="27">
        <v>23100000</v>
      </c>
      <c r="I712" s="27">
        <v>23100000</v>
      </c>
      <c r="J712" s="25" t="s">
        <v>31</v>
      </c>
      <c r="K712" s="25" t="s">
        <v>32</v>
      </c>
      <c r="L712" s="26" t="s">
        <v>115</v>
      </c>
    </row>
    <row r="713" spans="2:12" ht="45">
      <c r="B713" s="24">
        <v>80111600</v>
      </c>
      <c r="C713" s="28" t="s">
        <v>380</v>
      </c>
      <c r="D713" s="25" t="s">
        <v>45</v>
      </c>
      <c r="E713" s="25" t="s">
        <v>100</v>
      </c>
      <c r="F713" s="25" t="s">
        <v>29</v>
      </c>
      <c r="G713" s="25" t="s">
        <v>30</v>
      </c>
      <c r="H713" s="27">
        <f>23100000-15400000</f>
        <v>7700000</v>
      </c>
      <c r="I713" s="27">
        <f>23100000-15400000</f>
        <v>7700000</v>
      </c>
      <c r="J713" s="25" t="s">
        <v>31</v>
      </c>
      <c r="K713" s="25" t="s">
        <v>32</v>
      </c>
      <c r="L713" s="26" t="s">
        <v>115</v>
      </c>
    </row>
    <row r="714" spans="2:12" ht="45">
      <c r="B714" s="24">
        <v>80111600</v>
      </c>
      <c r="C714" s="28" t="s">
        <v>380</v>
      </c>
      <c r="D714" s="25" t="s">
        <v>39</v>
      </c>
      <c r="E714" s="25" t="s">
        <v>47</v>
      </c>
      <c r="F714" s="25" t="s">
        <v>29</v>
      </c>
      <c r="G714" s="25" t="s">
        <v>30</v>
      </c>
      <c r="H714" s="27">
        <v>18480000</v>
      </c>
      <c r="I714" s="27">
        <v>18480000</v>
      </c>
      <c r="J714" s="25" t="s">
        <v>31</v>
      </c>
      <c r="K714" s="25" t="s">
        <v>32</v>
      </c>
      <c r="L714" s="26" t="s">
        <v>115</v>
      </c>
    </row>
    <row r="715" spans="2:12" ht="45">
      <c r="B715" s="24">
        <v>80111600</v>
      </c>
      <c r="C715" s="28" t="s">
        <v>382</v>
      </c>
      <c r="D715" s="25" t="s">
        <v>45</v>
      </c>
      <c r="E715" s="25" t="s">
        <v>100</v>
      </c>
      <c r="F715" s="25" t="s">
        <v>29</v>
      </c>
      <c r="G715" s="25" t="s">
        <v>30</v>
      </c>
      <c r="H715" s="27">
        <v>23100000</v>
      </c>
      <c r="I715" s="27">
        <v>23100000</v>
      </c>
      <c r="J715" s="25" t="s">
        <v>31</v>
      </c>
      <c r="K715" s="25" t="s">
        <v>32</v>
      </c>
      <c r="L715" s="26" t="s">
        <v>115</v>
      </c>
    </row>
    <row r="716" spans="2:12" ht="45">
      <c r="B716" s="24">
        <v>80111600</v>
      </c>
      <c r="C716" s="28" t="s">
        <v>382</v>
      </c>
      <c r="D716" s="25" t="s">
        <v>45</v>
      </c>
      <c r="E716" s="25" t="s">
        <v>100</v>
      </c>
      <c r="F716" s="25" t="s">
        <v>29</v>
      </c>
      <c r="G716" s="25" t="s">
        <v>30</v>
      </c>
      <c r="H716" s="27">
        <v>23100000</v>
      </c>
      <c r="I716" s="27">
        <v>23100000</v>
      </c>
      <c r="J716" s="25" t="s">
        <v>31</v>
      </c>
      <c r="K716" s="25" t="s">
        <v>32</v>
      </c>
      <c r="L716" s="26" t="s">
        <v>115</v>
      </c>
    </row>
    <row r="717" spans="2:12" ht="45">
      <c r="B717" s="24">
        <v>80111600</v>
      </c>
      <c r="C717" s="28" t="s">
        <v>384</v>
      </c>
      <c r="D717" s="25" t="s">
        <v>41</v>
      </c>
      <c r="E717" s="25" t="s">
        <v>100</v>
      </c>
      <c r="F717" s="25" t="s">
        <v>29</v>
      </c>
      <c r="G717" s="25" t="s">
        <v>30</v>
      </c>
      <c r="H717" s="27">
        <v>23100000</v>
      </c>
      <c r="I717" s="27">
        <v>23100000</v>
      </c>
      <c r="J717" s="25" t="s">
        <v>31</v>
      </c>
      <c r="K717" s="25" t="s">
        <v>32</v>
      </c>
      <c r="L717" s="26" t="s">
        <v>115</v>
      </c>
    </row>
    <row r="718" spans="2:12" ht="45">
      <c r="B718" s="24">
        <v>80111600</v>
      </c>
      <c r="C718" s="28" t="s">
        <v>384</v>
      </c>
      <c r="D718" s="25" t="s">
        <v>45</v>
      </c>
      <c r="E718" s="25" t="s">
        <v>100</v>
      </c>
      <c r="F718" s="25" t="s">
        <v>29</v>
      </c>
      <c r="G718" s="25" t="s">
        <v>30</v>
      </c>
      <c r="H718" s="27">
        <v>23100000</v>
      </c>
      <c r="I718" s="27">
        <v>23100000</v>
      </c>
      <c r="J718" s="25" t="s">
        <v>31</v>
      </c>
      <c r="K718" s="25" t="s">
        <v>32</v>
      </c>
      <c r="L718" s="26" t="s">
        <v>115</v>
      </c>
    </row>
    <row r="719" spans="2:12" ht="45">
      <c r="B719" s="24">
        <v>80111600</v>
      </c>
      <c r="C719" s="28" t="s">
        <v>384</v>
      </c>
      <c r="D719" s="25" t="s">
        <v>41</v>
      </c>
      <c r="E719" s="25" t="s">
        <v>100</v>
      </c>
      <c r="F719" s="25" t="s">
        <v>29</v>
      </c>
      <c r="G719" s="25" t="s">
        <v>30</v>
      </c>
      <c r="H719" s="27">
        <v>23100000</v>
      </c>
      <c r="I719" s="27">
        <v>23100000</v>
      </c>
      <c r="J719" s="25" t="s">
        <v>31</v>
      </c>
      <c r="K719" s="25" t="s">
        <v>32</v>
      </c>
      <c r="L719" s="26" t="s">
        <v>115</v>
      </c>
    </row>
    <row r="720" spans="2:12" ht="45">
      <c r="B720" s="24">
        <v>80111600</v>
      </c>
      <c r="C720" s="28" t="s">
        <v>384</v>
      </c>
      <c r="D720" s="25" t="s">
        <v>45</v>
      </c>
      <c r="E720" s="25" t="s">
        <v>100</v>
      </c>
      <c r="F720" s="25" t="s">
        <v>29</v>
      </c>
      <c r="G720" s="25" t="s">
        <v>30</v>
      </c>
      <c r="H720" s="27">
        <v>23100000</v>
      </c>
      <c r="I720" s="27">
        <v>23100000</v>
      </c>
      <c r="J720" s="25" t="s">
        <v>31</v>
      </c>
      <c r="K720" s="25" t="s">
        <v>32</v>
      </c>
      <c r="L720" s="26" t="s">
        <v>115</v>
      </c>
    </row>
    <row r="721" spans="2:12" ht="45">
      <c r="B721" s="24">
        <v>80111600</v>
      </c>
      <c r="C721" s="28" t="s">
        <v>384</v>
      </c>
      <c r="D721" s="25" t="s">
        <v>45</v>
      </c>
      <c r="E721" s="25" t="s">
        <v>100</v>
      </c>
      <c r="F721" s="25" t="s">
        <v>29</v>
      </c>
      <c r="G721" s="25" t="s">
        <v>30</v>
      </c>
      <c r="H721" s="27">
        <v>23100000</v>
      </c>
      <c r="I721" s="27">
        <v>23100000</v>
      </c>
      <c r="J721" s="25" t="s">
        <v>31</v>
      </c>
      <c r="K721" s="25" t="s">
        <v>32</v>
      </c>
      <c r="L721" s="26" t="s">
        <v>115</v>
      </c>
    </row>
    <row r="722" spans="2:12" ht="45">
      <c r="B722" s="24">
        <v>80111600</v>
      </c>
      <c r="C722" s="28" t="s">
        <v>384</v>
      </c>
      <c r="D722" s="25" t="s">
        <v>45</v>
      </c>
      <c r="E722" s="25" t="s">
        <v>100</v>
      </c>
      <c r="F722" s="25" t="s">
        <v>29</v>
      </c>
      <c r="G722" s="25" t="s">
        <v>30</v>
      </c>
      <c r="H722" s="27">
        <v>23100000</v>
      </c>
      <c r="I722" s="27">
        <v>23100000</v>
      </c>
      <c r="J722" s="25" t="s">
        <v>31</v>
      </c>
      <c r="K722" s="25" t="s">
        <v>32</v>
      </c>
      <c r="L722" s="26" t="s">
        <v>115</v>
      </c>
    </row>
    <row r="723" spans="2:12" ht="45">
      <c r="B723" s="24">
        <v>80111600</v>
      </c>
      <c r="C723" s="28" t="s">
        <v>384</v>
      </c>
      <c r="D723" s="25" t="s">
        <v>41</v>
      </c>
      <c r="E723" s="25" t="s">
        <v>100</v>
      </c>
      <c r="F723" s="25" t="s">
        <v>29</v>
      </c>
      <c r="G723" s="25" t="s">
        <v>30</v>
      </c>
      <c r="H723" s="27">
        <v>23100000</v>
      </c>
      <c r="I723" s="27">
        <v>23100000</v>
      </c>
      <c r="J723" s="25" t="s">
        <v>31</v>
      </c>
      <c r="K723" s="25" t="s">
        <v>32</v>
      </c>
      <c r="L723" s="26" t="s">
        <v>115</v>
      </c>
    </row>
    <row r="724" spans="2:12" ht="45">
      <c r="B724" s="24">
        <v>80111600</v>
      </c>
      <c r="C724" s="28" t="s">
        <v>384</v>
      </c>
      <c r="D724" s="25" t="s">
        <v>45</v>
      </c>
      <c r="E724" s="25" t="s">
        <v>100</v>
      </c>
      <c r="F724" s="25" t="s">
        <v>29</v>
      </c>
      <c r="G724" s="25" t="s">
        <v>30</v>
      </c>
      <c r="H724" s="27">
        <v>23100000</v>
      </c>
      <c r="I724" s="27">
        <v>23100000</v>
      </c>
      <c r="J724" s="25" t="s">
        <v>31</v>
      </c>
      <c r="K724" s="25" t="s">
        <v>32</v>
      </c>
      <c r="L724" s="26" t="s">
        <v>115</v>
      </c>
    </row>
    <row r="725" spans="2:12" ht="45">
      <c r="B725" s="24">
        <v>80111600</v>
      </c>
      <c r="C725" s="28" t="s">
        <v>384</v>
      </c>
      <c r="D725" s="25" t="s">
        <v>45</v>
      </c>
      <c r="E725" s="25" t="s">
        <v>100</v>
      </c>
      <c r="F725" s="25" t="s">
        <v>29</v>
      </c>
      <c r="G725" s="25" t="s">
        <v>30</v>
      </c>
      <c r="H725" s="27">
        <v>23100000</v>
      </c>
      <c r="I725" s="27">
        <v>23100000</v>
      </c>
      <c r="J725" s="25" t="s">
        <v>31</v>
      </c>
      <c r="K725" s="25" t="s">
        <v>32</v>
      </c>
      <c r="L725" s="26" t="s">
        <v>115</v>
      </c>
    </row>
    <row r="726" spans="2:12" ht="45">
      <c r="B726" s="24">
        <v>80111600</v>
      </c>
      <c r="C726" s="28" t="s">
        <v>384</v>
      </c>
      <c r="D726" s="25" t="s">
        <v>45</v>
      </c>
      <c r="E726" s="25" t="s">
        <v>100</v>
      </c>
      <c r="F726" s="25" t="s">
        <v>29</v>
      </c>
      <c r="G726" s="25" t="s">
        <v>30</v>
      </c>
      <c r="H726" s="27">
        <v>23100000</v>
      </c>
      <c r="I726" s="27">
        <v>23100000</v>
      </c>
      <c r="J726" s="25" t="s">
        <v>31</v>
      </c>
      <c r="K726" s="25" t="s">
        <v>32</v>
      </c>
      <c r="L726" s="26" t="s">
        <v>115</v>
      </c>
    </row>
    <row r="727" spans="2:12" ht="45">
      <c r="B727" s="24">
        <v>80111600</v>
      </c>
      <c r="C727" s="28" t="s">
        <v>390</v>
      </c>
      <c r="D727" s="25" t="s">
        <v>45</v>
      </c>
      <c r="E727" s="25" t="s">
        <v>100</v>
      </c>
      <c r="F727" s="25" t="s">
        <v>29</v>
      </c>
      <c r="G727" s="25" t="s">
        <v>30</v>
      </c>
      <c r="H727" s="27">
        <v>23100000</v>
      </c>
      <c r="I727" s="27">
        <v>23100000</v>
      </c>
      <c r="J727" s="25" t="s">
        <v>31</v>
      </c>
      <c r="K727" s="25" t="s">
        <v>32</v>
      </c>
      <c r="L727" s="26" t="s">
        <v>115</v>
      </c>
    </row>
    <row r="728" spans="2:12" ht="45">
      <c r="B728" s="24">
        <v>80111600</v>
      </c>
      <c r="C728" s="28" t="s">
        <v>390</v>
      </c>
      <c r="D728" s="25" t="s">
        <v>45</v>
      </c>
      <c r="E728" s="25" t="s">
        <v>100</v>
      </c>
      <c r="F728" s="25" t="s">
        <v>29</v>
      </c>
      <c r="G728" s="25" t="s">
        <v>30</v>
      </c>
      <c r="H728" s="27">
        <v>23100000</v>
      </c>
      <c r="I728" s="27">
        <v>23100000</v>
      </c>
      <c r="J728" s="25" t="s">
        <v>31</v>
      </c>
      <c r="K728" s="25" t="s">
        <v>32</v>
      </c>
      <c r="L728" s="26" t="s">
        <v>115</v>
      </c>
    </row>
    <row r="729" spans="2:12" ht="45">
      <c r="B729" s="24">
        <v>80111600</v>
      </c>
      <c r="C729" s="28" t="s">
        <v>388</v>
      </c>
      <c r="D729" s="25" t="s">
        <v>45</v>
      </c>
      <c r="E729" s="25" t="s">
        <v>100</v>
      </c>
      <c r="F729" s="25" t="s">
        <v>29</v>
      </c>
      <c r="G729" s="25" t="s">
        <v>30</v>
      </c>
      <c r="H729" s="27">
        <v>23100000</v>
      </c>
      <c r="I729" s="27">
        <v>23100000</v>
      </c>
      <c r="J729" s="25" t="s">
        <v>31</v>
      </c>
      <c r="K729" s="25" t="s">
        <v>32</v>
      </c>
      <c r="L729" s="26" t="s">
        <v>115</v>
      </c>
    </row>
    <row r="730" spans="2:12" ht="45">
      <c r="B730" s="24">
        <v>80111600</v>
      </c>
      <c r="C730" s="28" t="s">
        <v>388</v>
      </c>
      <c r="D730" s="25" t="s">
        <v>45</v>
      </c>
      <c r="E730" s="25" t="s">
        <v>100</v>
      </c>
      <c r="F730" s="25" t="s">
        <v>29</v>
      </c>
      <c r="G730" s="25" t="s">
        <v>30</v>
      </c>
      <c r="H730" s="27">
        <v>23100000</v>
      </c>
      <c r="I730" s="27">
        <v>23100000</v>
      </c>
      <c r="J730" s="25" t="s">
        <v>31</v>
      </c>
      <c r="K730" s="25" t="s">
        <v>32</v>
      </c>
      <c r="L730" s="26" t="s">
        <v>115</v>
      </c>
    </row>
    <row r="731" spans="2:12" ht="45">
      <c r="B731" s="24">
        <v>80111600</v>
      </c>
      <c r="C731" s="28" t="s">
        <v>391</v>
      </c>
      <c r="D731" s="25" t="s">
        <v>45</v>
      </c>
      <c r="E731" s="25" t="s">
        <v>100</v>
      </c>
      <c r="F731" s="25" t="s">
        <v>29</v>
      </c>
      <c r="G731" s="25" t="s">
        <v>30</v>
      </c>
      <c r="H731" s="27">
        <v>23100000</v>
      </c>
      <c r="I731" s="27">
        <v>23100000</v>
      </c>
      <c r="J731" s="25" t="s">
        <v>31</v>
      </c>
      <c r="K731" s="25" t="s">
        <v>32</v>
      </c>
      <c r="L731" s="26" t="s">
        <v>115</v>
      </c>
    </row>
    <row r="732" spans="2:12" ht="45">
      <c r="B732" s="24">
        <v>80111600</v>
      </c>
      <c r="C732" s="28" t="s">
        <v>391</v>
      </c>
      <c r="D732" s="25" t="s">
        <v>45</v>
      </c>
      <c r="E732" s="25" t="s">
        <v>100</v>
      </c>
      <c r="F732" s="25" t="s">
        <v>29</v>
      </c>
      <c r="G732" s="25" t="s">
        <v>30</v>
      </c>
      <c r="H732" s="27">
        <v>23100000</v>
      </c>
      <c r="I732" s="27">
        <v>23100000</v>
      </c>
      <c r="J732" s="25" t="s">
        <v>31</v>
      </c>
      <c r="K732" s="25" t="s">
        <v>32</v>
      </c>
      <c r="L732" s="26" t="s">
        <v>115</v>
      </c>
    </row>
    <row r="733" spans="2:12" ht="45">
      <c r="B733" s="24">
        <v>80111600</v>
      </c>
      <c r="C733" s="28" t="s">
        <v>391</v>
      </c>
      <c r="D733" s="25" t="s">
        <v>45</v>
      </c>
      <c r="E733" s="25" t="s">
        <v>100</v>
      </c>
      <c r="F733" s="25" t="s">
        <v>29</v>
      </c>
      <c r="G733" s="25" t="s">
        <v>30</v>
      </c>
      <c r="H733" s="27">
        <v>23100000</v>
      </c>
      <c r="I733" s="27">
        <v>23100000</v>
      </c>
      <c r="J733" s="25" t="s">
        <v>31</v>
      </c>
      <c r="K733" s="25" t="s">
        <v>32</v>
      </c>
      <c r="L733" s="26" t="s">
        <v>115</v>
      </c>
    </row>
    <row r="734" spans="2:12" ht="45">
      <c r="B734" s="24">
        <v>80111600</v>
      </c>
      <c r="C734" s="28" t="s">
        <v>379</v>
      </c>
      <c r="D734" s="25" t="s">
        <v>45</v>
      </c>
      <c r="E734" s="25" t="s">
        <v>100</v>
      </c>
      <c r="F734" s="25" t="s">
        <v>29</v>
      </c>
      <c r="G734" s="25" t="s">
        <v>30</v>
      </c>
      <c r="H734" s="27">
        <v>23100000</v>
      </c>
      <c r="I734" s="27">
        <v>23100000</v>
      </c>
      <c r="J734" s="25" t="s">
        <v>31</v>
      </c>
      <c r="K734" s="25" t="s">
        <v>32</v>
      </c>
      <c r="L734" s="26" t="s">
        <v>115</v>
      </c>
    </row>
    <row r="735" spans="2:12" ht="45">
      <c r="B735" s="24">
        <v>80111600</v>
      </c>
      <c r="C735" s="28" t="s">
        <v>379</v>
      </c>
      <c r="D735" s="25" t="s">
        <v>55</v>
      </c>
      <c r="E735" s="25" t="s">
        <v>79</v>
      </c>
      <c r="F735" s="25" t="s">
        <v>29</v>
      </c>
      <c r="G735" s="25" t="s">
        <v>30</v>
      </c>
      <c r="H735" s="27">
        <v>27720000</v>
      </c>
      <c r="I735" s="27">
        <v>27720000</v>
      </c>
      <c r="J735" s="25" t="s">
        <v>31</v>
      </c>
      <c r="K735" s="25" t="s">
        <v>32</v>
      </c>
      <c r="L735" s="26" t="s">
        <v>115</v>
      </c>
    </row>
    <row r="736" spans="2:12" ht="45">
      <c r="B736" s="24">
        <v>80111600</v>
      </c>
      <c r="C736" s="28" t="s">
        <v>379</v>
      </c>
      <c r="D736" s="25" t="s">
        <v>41</v>
      </c>
      <c r="E736" s="25" t="s">
        <v>79</v>
      </c>
      <c r="F736" s="25" t="s">
        <v>29</v>
      </c>
      <c r="G736" s="25" t="s">
        <v>30</v>
      </c>
      <c r="H736" s="27">
        <v>24640000</v>
      </c>
      <c r="I736" s="27">
        <v>24640000</v>
      </c>
      <c r="J736" s="25" t="s">
        <v>31</v>
      </c>
      <c r="K736" s="25" t="s">
        <v>32</v>
      </c>
      <c r="L736" s="26" t="s">
        <v>115</v>
      </c>
    </row>
    <row r="737" spans="2:12" ht="45">
      <c r="B737" s="24">
        <v>80111600</v>
      </c>
      <c r="C737" s="28" t="s">
        <v>382</v>
      </c>
      <c r="D737" s="25" t="s">
        <v>55</v>
      </c>
      <c r="E737" s="25" t="s">
        <v>79</v>
      </c>
      <c r="F737" s="25" t="s">
        <v>29</v>
      </c>
      <c r="G737" s="25" t="s">
        <v>30</v>
      </c>
      <c r="H737" s="27">
        <v>27720000</v>
      </c>
      <c r="I737" s="27">
        <v>27720000</v>
      </c>
      <c r="J737" s="25" t="s">
        <v>31</v>
      </c>
      <c r="K737" s="25" t="s">
        <v>32</v>
      </c>
      <c r="L737" s="26" t="s">
        <v>115</v>
      </c>
    </row>
    <row r="738" spans="2:12" ht="45">
      <c r="B738" s="24">
        <v>80111600</v>
      </c>
      <c r="C738" s="28" t="s">
        <v>382</v>
      </c>
      <c r="D738" s="25" t="s">
        <v>55</v>
      </c>
      <c r="E738" s="25" t="s">
        <v>79</v>
      </c>
      <c r="F738" s="25" t="s">
        <v>29</v>
      </c>
      <c r="G738" s="25" t="s">
        <v>30</v>
      </c>
      <c r="H738" s="27">
        <v>27720000</v>
      </c>
      <c r="I738" s="27">
        <v>27720000</v>
      </c>
      <c r="J738" s="25" t="s">
        <v>31</v>
      </c>
      <c r="K738" s="25" t="s">
        <v>32</v>
      </c>
      <c r="L738" s="26" t="s">
        <v>115</v>
      </c>
    </row>
    <row r="739" spans="2:12" ht="45">
      <c r="B739" s="24">
        <v>80111600</v>
      </c>
      <c r="C739" s="28" t="s">
        <v>381</v>
      </c>
      <c r="D739" s="25" t="s">
        <v>39</v>
      </c>
      <c r="E739" s="25" t="s">
        <v>79</v>
      </c>
      <c r="F739" s="25" t="s">
        <v>29</v>
      </c>
      <c r="G739" s="25" t="s">
        <v>30</v>
      </c>
      <c r="H739" s="27">
        <f>18480000-16940000</f>
        <v>1540000</v>
      </c>
      <c r="I739" s="27">
        <f>18480000-16940000</f>
        <v>1540000</v>
      </c>
      <c r="J739" s="25" t="s">
        <v>31</v>
      </c>
      <c r="K739" s="25" t="s">
        <v>32</v>
      </c>
      <c r="L739" s="26" t="s">
        <v>115</v>
      </c>
    </row>
    <row r="740" spans="2:12" ht="45">
      <c r="B740" s="24">
        <v>80111600</v>
      </c>
      <c r="C740" s="28" t="s">
        <v>384</v>
      </c>
      <c r="D740" s="25" t="s">
        <v>55</v>
      </c>
      <c r="E740" s="25" t="s">
        <v>79</v>
      </c>
      <c r="F740" s="25" t="s">
        <v>29</v>
      </c>
      <c r="G740" s="25" t="s">
        <v>30</v>
      </c>
      <c r="H740" s="27">
        <v>27720000</v>
      </c>
      <c r="I740" s="27">
        <v>27720000</v>
      </c>
      <c r="J740" s="25" t="s">
        <v>31</v>
      </c>
      <c r="K740" s="25" t="s">
        <v>32</v>
      </c>
      <c r="L740" s="26" t="s">
        <v>115</v>
      </c>
    </row>
    <row r="741" spans="2:12" ht="45">
      <c r="B741" s="24">
        <v>80111600</v>
      </c>
      <c r="C741" s="28" t="s">
        <v>384</v>
      </c>
      <c r="D741" s="25" t="s">
        <v>41</v>
      </c>
      <c r="E741" s="25" t="s">
        <v>79</v>
      </c>
      <c r="F741" s="25" t="s">
        <v>29</v>
      </c>
      <c r="G741" s="25" t="s">
        <v>30</v>
      </c>
      <c r="H741" s="27">
        <v>27720000</v>
      </c>
      <c r="I741" s="27">
        <v>27720000</v>
      </c>
      <c r="J741" s="25" t="s">
        <v>31</v>
      </c>
      <c r="K741" s="25" t="s">
        <v>32</v>
      </c>
      <c r="L741" s="26" t="s">
        <v>115</v>
      </c>
    </row>
    <row r="742" spans="2:12" ht="45">
      <c r="B742" s="24">
        <v>80111600</v>
      </c>
      <c r="C742" s="28" t="s">
        <v>384</v>
      </c>
      <c r="D742" s="25" t="s">
        <v>55</v>
      </c>
      <c r="E742" s="25" t="s">
        <v>79</v>
      </c>
      <c r="F742" s="25" t="s">
        <v>29</v>
      </c>
      <c r="G742" s="25" t="s">
        <v>30</v>
      </c>
      <c r="H742" s="27">
        <v>27720000</v>
      </c>
      <c r="I742" s="27">
        <v>27720000</v>
      </c>
      <c r="J742" s="25" t="s">
        <v>31</v>
      </c>
      <c r="K742" s="25" t="s">
        <v>32</v>
      </c>
      <c r="L742" s="26" t="s">
        <v>115</v>
      </c>
    </row>
    <row r="743" spans="2:12" ht="45">
      <c r="B743" s="24">
        <v>80111600</v>
      </c>
      <c r="C743" s="28" t="s">
        <v>384</v>
      </c>
      <c r="D743" s="25" t="s">
        <v>55</v>
      </c>
      <c r="E743" s="25" t="s">
        <v>79</v>
      </c>
      <c r="F743" s="25" t="s">
        <v>29</v>
      </c>
      <c r="G743" s="25" t="s">
        <v>30</v>
      </c>
      <c r="H743" s="27">
        <v>27720000</v>
      </c>
      <c r="I743" s="27">
        <v>27720000</v>
      </c>
      <c r="J743" s="25" t="s">
        <v>31</v>
      </c>
      <c r="K743" s="25" t="s">
        <v>32</v>
      </c>
      <c r="L743" s="26" t="s">
        <v>115</v>
      </c>
    </row>
    <row r="744" spans="2:12" ht="45">
      <c r="B744" s="24">
        <v>80111600</v>
      </c>
      <c r="C744" s="28" t="s">
        <v>384</v>
      </c>
      <c r="D744" s="25" t="s">
        <v>55</v>
      </c>
      <c r="E744" s="25" t="s">
        <v>79</v>
      </c>
      <c r="F744" s="25" t="s">
        <v>29</v>
      </c>
      <c r="G744" s="25" t="s">
        <v>30</v>
      </c>
      <c r="H744" s="27">
        <v>27720000</v>
      </c>
      <c r="I744" s="27">
        <v>27720000</v>
      </c>
      <c r="J744" s="25" t="s">
        <v>31</v>
      </c>
      <c r="K744" s="25" t="s">
        <v>32</v>
      </c>
      <c r="L744" s="26" t="s">
        <v>115</v>
      </c>
    </row>
    <row r="745" spans="2:12" ht="45">
      <c r="B745" s="24">
        <v>80111600</v>
      </c>
      <c r="C745" s="28" t="s">
        <v>388</v>
      </c>
      <c r="D745" s="25" t="s">
        <v>55</v>
      </c>
      <c r="E745" s="25" t="s">
        <v>79</v>
      </c>
      <c r="F745" s="25" t="s">
        <v>29</v>
      </c>
      <c r="G745" s="25" t="s">
        <v>30</v>
      </c>
      <c r="H745" s="27">
        <v>27720000</v>
      </c>
      <c r="I745" s="27">
        <v>27720000</v>
      </c>
      <c r="J745" s="25" t="s">
        <v>31</v>
      </c>
      <c r="K745" s="25" t="s">
        <v>32</v>
      </c>
      <c r="L745" s="26" t="s">
        <v>115</v>
      </c>
    </row>
    <row r="746" spans="2:12" ht="45">
      <c r="B746" s="24">
        <v>80111600</v>
      </c>
      <c r="C746" s="28" t="s">
        <v>388</v>
      </c>
      <c r="D746" s="25" t="s">
        <v>55</v>
      </c>
      <c r="E746" s="25" t="s">
        <v>79</v>
      </c>
      <c r="F746" s="25" t="s">
        <v>29</v>
      </c>
      <c r="G746" s="25" t="s">
        <v>30</v>
      </c>
      <c r="H746" s="27">
        <v>27720000</v>
      </c>
      <c r="I746" s="27">
        <v>27720000</v>
      </c>
      <c r="J746" s="25" t="s">
        <v>31</v>
      </c>
      <c r="K746" s="25" t="s">
        <v>32</v>
      </c>
      <c r="L746" s="26" t="s">
        <v>115</v>
      </c>
    </row>
    <row r="747" spans="2:12" ht="45">
      <c r="B747" s="24">
        <v>80111600</v>
      </c>
      <c r="C747" s="28" t="s">
        <v>391</v>
      </c>
      <c r="D747" s="25" t="s">
        <v>55</v>
      </c>
      <c r="E747" s="25" t="s">
        <v>79</v>
      </c>
      <c r="F747" s="25" t="s">
        <v>29</v>
      </c>
      <c r="G747" s="25" t="s">
        <v>30</v>
      </c>
      <c r="H747" s="27">
        <v>27720000</v>
      </c>
      <c r="I747" s="27">
        <v>27720000</v>
      </c>
      <c r="J747" s="25" t="s">
        <v>31</v>
      </c>
      <c r="K747" s="25" t="s">
        <v>32</v>
      </c>
      <c r="L747" s="26" t="s">
        <v>115</v>
      </c>
    </row>
    <row r="748" spans="2:12" ht="45">
      <c r="B748" s="24">
        <v>80111600</v>
      </c>
      <c r="C748" s="28" t="s">
        <v>391</v>
      </c>
      <c r="D748" s="25" t="s">
        <v>55</v>
      </c>
      <c r="E748" s="25" t="s">
        <v>79</v>
      </c>
      <c r="F748" s="25" t="s">
        <v>29</v>
      </c>
      <c r="G748" s="25" t="s">
        <v>30</v>
      </c>
      <c r="H748" s="27">
        <v>27720000</v>
      </c>
      <c r="I748" s="27">
        <v>27720000</v>
      </c>
      <c r="J748" s="25" t="s">
        <v>31</v>
      </c>
      <c r="K748" s="25" t="s">
        <v>32</v>
      </c>
      <c r="L748" s="26" t="s">
        <v>115</v>
      </c>
    </row>
    <row r="749" spans="2:12" ht="45">
      <c r="B749" s="24">
        <v>80111600</v>
      </c>
      <c r="C749" s="28" t="s">
        <v>391</v>
      </c>
      <c r="D749" s="25" t="s">
        <v>41</v>
      </c>
      <c r="E749" s="25" t="s">
        <v>79</v>
      </c>
      <c r="F749" s="25" t="s">
        <v>29</v>
      </c>
      <c r="G749" s="25" t="s">
        <v>30</v>
      </c>
      <c r="H749" s="27">
        <v>27720000</v>
      </c>
      <c r="I749" s="27">
        <v>27720000</v>
      </c>
      <c r="J749" s="25" t="s">
        <v>31</v>
      </c>
      <c r="K749" s="25" t="s">
        <v>32</v>
      </c>
      <c r="L749" s="26" t="s">
        <v>115</v>
      </c>
    </row>
    <row r="750" spans="2:12" ht="45">
      <c r="B750" s="24">
        <v>80111600</v>
      </c>
      <c r="C750" s="28" t="s">
        <v>391</v>
      </c>
      <c r="D750" s="25" t="s">
        <v>55</v>
      </c>
      <c r="E750" s="25" t="s">
        <v>79</v>
      </c>
      <c r="F750" s="25" t="s">
        <v>29</v>
      </c>
      <c r="G750" s="25" t="s">
        <v>30</v>
      </c>
      <c r="H750" s="27">
        <v>27720000</v>
      </c>
      <c r="I750" s="27">
        <v>27720000</v>
      </c>
      <c r="J750" s="25" t="s">
        <v>31</v>
      </c>
      <c r="K750" s="25" t="s">
        <v>32</v>
      </c>
      <c r="L750" s="26" t="s">
        <v>115</v>
      </c>
    </row>
    <row r="751" spans="2:12" ht="45">
      <c r="B751" s="24">
        <v>80111600</v>
      </c>
      <c r="C751" s="28" t="s">
        <v>391</v>
      </c>
      <c r="D751" s="25" t="s">
        <v>55</v>
      </c>
      <c r="E751" s="25" t="s">
        <v>79</v>
      </c>
      <c r="F751" s="25" t="s">
        <v>29</v>
      </c>
      <c r="G751" s="25" t="s">
        <v>30</v>
      </c>
      <c r="H751" s="27">
        <v>27720000</v>
      </c>
      <c r="I751" s="27">
        <v>27720000</v>
      </c>
      <c r="J751" s="25" t="s">
        <v>31</v>
      </c>
      <c r="K751" s="25" t="s">
        <v>32</v>
      </c>
      <c r="L751" s="26" t="s">
        <v>115</v>
      </c>
    </row>
    <row r="752" spans="2:12" ht="45">
      <c r="B752" s="24">
        <v>80111600</v>
      </c>
      <c r="C752" s="28" t="s">
        <v>391</v>
      </c>
      <c r="D752" s="25" t="s">
        <v>55</v>
      </c>
      <c r="E752" s="25" t="s">
        <v>79</v>
      </c>
      <c r="F752" s="25" t="s">
        <v>29</v>
      </c>
      <c r="G752" s="25" t="s">
        <v>30</v>
      </c>
      <c r="H752" s="27">
        <v>27720000</v>
      </c>
      <c r="I752" s="27">
        <v>27720000</v>
      </c>
      <c r="J752" s="25" t="s">
        <v>31</v>
      </c>
      <c r="K752" s="25" t="s">
        <v>32</v>
      </c>
      <c r="L752" s="26" t="s">
        <v>115</v>
      </c>
    </row>
    <row r="753" spans="2:12" ht="45">
      <c r="B753" s="24">
        <v>80111600</v>
      </c>
      <c r="C753" s="28" t="s">
        <v>381</v>
      </c>
      <c r="D753" s="25" t="s">
        <v>55</v>
      </c>
      <c r="E753" s="25" t="s">
        <v>79</v>
      </c>
      <c r="F753" s="25" t="s">
        <v>29</v>
      </c>
      <c r="G753" s="25" t="s">
        <v>30</v>
      </c>
      <c r="H753" s="27">
        <v>27720000</v>
      </c>
      <c r="I753" s="27">
        <v>27720000</v>
      </c>
      <c r="J753" s="25" t="s">
        <v>31</v>
      </c>
      <c r="K753" s="25" t="s">
        <v>32</v>
      </c>
      <c r="L753" s="26" t="s">
        <v>115</v>
      </c>
    </row>
    <row r="754" spans="2:12" ht="45">
      <c r="B754" s="24">
        <v>80111600</v>
      </c>
      <c r="C754" s="28" t="s">
        <v>381</v>
      </c>
      <c r="D754" s="25" t="s">
        <v>55</v>
      </c>
      <c r="E754" s="25" t="s">
        <v>79</v>
      </c>
      <c r="F754" s="25" t="s">
        <v>29</v>
      </c>
      <c r="G754" s="25" t="s">
        <v>30</v>
      </c>
      <c r="H754" s="27">
        <v>27720000</v>
      </c>
      <c r="I754" s="27">
        <v>27720000</v>
      </c>
      <c r="J754" s="25" t="s">
        <v>31</v>
      </c>
      <c r="K754" s="25" t="s">
        <v>32</v>
      </c>
      <c r="L754" s="26" t="s">
        <v>115</v>
      </c>
    </row>
    <row r="755" spans="2:12" ht="45">
      <c r="B755" s="24">
        <v>80111600</v>
      </c>
      <c r="C755" s="28" t="s">
        <v>381</v>
      </c>
      <c r="D755" s="25" t="s">
        <v>55</v>
      </c>
      <c r="E755" s="25" t="s">
        <v>79</v>
      </c>
      <c r="F755" s="25" t="s">
        <v>29</v>
      </c>
      <c r="G755" s="25" t="s">
        <v>30</v>
      </c>
      <c r="H755" s="27">
        <v>27720000</v>
      </c>
      <c r="I755" s="27">
        <v>27720000</v>
      </c>
      <c r="J755" s="25" t="s">
        <v>31</v>
      </c>
      <c r="K755" s="25" t="s">
        <v>32</v>
      </c>
      <c r="L755" s="26" t="s">
        <v>115</v>
      </c>
    </row>
    <row r="756" spans="2:12" ht="45">
      <c r="B756" s="24">
        <v>80111600</v>
      </c>
      <c r="C756" s="28" t="s">
        <v>381</v>
      </c>
      <c r="D756" s="25" t="s">
        <v>55</v>
      </c>
      <c r="E756" s="25" t="s">
        <v>79</v>
      </c>
      <c r="F756" s="25" t="s">
        <v>29</v>
      </c>
      <c r="G756" s="25" t="s">
        <v>30</v>
      </c>
      <c r="H756" s="27">
        <v>27720000</v>
      </c>
      <c r="I756" s="27">
        <v>27720000</v>
      </c>
      <c r="J756" s="25" t="s">
        <v>31</v>
      </c>
      <c r="K756" s="25" t="s">
        <v>32</v>
      </c>
      <c r="L756" s="26" t="s">
        <v>115</v>
      </c>
    </row>
    <row r="757" spans="2:12" ht="45">
      <c r="B757" s="24">
        <v>80111600</v>
      </c>
      <c r="C757" s="28" t="s">
        <v>381</v>
      </c>
      <c r="D757" s="25" t="s">
        <v>55</v>
      </c>
      <c r="E757" s="25" t="s">
        <v>79</v>
      </c>
      <c r="F757" s="25" t="s">
        <v>29</v>
      </c>
      <c r="G757" s="25" t="s">
        <v>30</v>
      </c>
      <c r="H757" s="27">
        <v>27720000</v>
      </c>
      <c r="I757" s="27">
        <v>27720000</v>
      </c>
      <c r="J757" s="25" t="s">
        <v>31</v>
      </c>
      <c r="K757" s="25" t="s">
        <v>32</v>
      </c>
      <c r="L757" s="26" t="s">
        <v>115</v>
      </c>
    </row>
    <row r="758" spans="2:12" ht="45">
      <c r="B758" s="24">
        <v>80111600</v>
      </c>
      <c r="C758" s="28" t="s">
        <v>381</v>
      </c>
      <c r="D758" s="25" t="s">
        <v>55</v>
      </c>
      <c r="E758" s="25" t="s">
        <v>79</v>
      </c>
      <c r="F758" s="25" t="s">
        <v>29</v>
      </c>
      <c r="G758" s="25" t="s">
        <v>30</v>
      </c>
      <c r="H758" s="27">
        <v>27720000</v>
      </c>
      <c r="I758" s="27">
        <v>27720000</v>
      </c>
      <c r="J758" s="25" t="s">
        <v>31</v>
      </c>
      <c r="K758" s="25" t="s">
        <v>32</v>
      </c>
      <c r="L758" s="26" t="s">
        <v>115</v>
      </c>
    </row>
    <row r="759" spans="2:12" ht="45">
      <c r="B759" s="24">
        <v>80111600</v>
      </c>
      <c r="C759" s="28" t="s">
        <v>381</v>
      </c>
      <c r="D759" s="25" t="s">
        <v>55</v>
      </c>
      <c r="E759" s="25" t="s">
        <v>79</v>
      </c>
      <c r="F759" s="25" t="s">
        <v>29</v>
      </c>
      <c r="G759" s="25" t="s">
        <v>30</v>
      </c>
      <c r="H759" s="27">
        <v>27720000</v>
      </c>
      <c r="I759" s="27">
        <v>27720000</v>
      </c>
      <c r="J759" s="25" t="s">
        <v>31</v>
      </c>
      <c r="K759" s="25" t="s">
        <v>32</v>
      </c>
      <c r="L759" s="26" t="s">
        <v>115</v>
      </c>
    </row>
    <row r="760" spans="2:12" ht="45">
      <c r="B760" s="24">
        <v>80111600</v>
      </c>
      <c r="C760" s="28" t="s">
        <v>381</v>
      </c>
      <c r="D760" s="25" t="s">
        <v>55</v>
      </c>
      <c r="E760" s="25" t="s">
        <v>79</v>
      </c>
      <c r="F760" s="25" t="s">
        <v>29</v>
      </c>
      <c r="G760" s="25" t="s">
        <v>30</v>
      </c>
      <c r="H760" s="27">
        <v>27720000</v>
      </c>
      <c r="I760" s="27">
        <v>27720000</v>
      </c>
      <c r="J760" s="25" t="s">
        <v>31</v>
      </c>
      <c r="K760" s="25" t="s">
        <v>32</v>
      </c>
      <c r="L760" s="26" t="s">
        <v>115</v>
      </c>
    </row>
    <row r="761" spans="2:12" ht="90">
      <c r="B761" s="24">
        <v>80111600</v>
      </c>
      <c r="C761" s="28" t="s">
        <v>392</v>
      </c>
      <c r="D761" s="25" t="s">
        <v>44</v>
      </c>
      <c r="E761" s="25" t="s">
        <v>42</v>
      </c>
      <c r="F761" s="25" t="s">
        <v>29</v>
      </c>
      <c r="G761" s="25" t="s">
        <v>30</v>
      </c>
      <c r="H761" s="27">
        <v>20300000</v>
      </c>
      <c r="I761" s="27">
        <v>20300000</v>
      </c>
      <c r="J761" s="25" t="s">
        <v>31</v>
      </c>
      <c r="K761" s="25" t="s">
        <v>32</v>
      </c>
      <c r="L761" s="26" t="s">
        <v>115</v>
      </c>
    </row>
    <row r="762" spans="2:12" ht="105">
      <c r="B762" s="24">
        <v>94131500</v>
      </c>
      <c r="C762" s="28" t="s">
        <v>278</v>
      </c>
      <c r="D762" s="25" t="s">
        <v>44</v>
      </c>
      <c r="E762" s="25" t="s">
        <v>80</v>
      </c>
      <c r="F762" s="25" t="s">
        <v>29</v>
      </c>
      <c r="G762" s="25" t="s">
        <v>30</v>
      </c>
      <c r="H762" s="27">
        <v>20000000</v>
      </c>
      <c r="I762" s="27">
        <v>20000000</v>
      </c>
      <c r="J762" s="25" t="s">
        <v>31</v>
      </c>
      <c r="K762" s="25" t="s">
        <v>32</v>
      </c>
      <c r="L762" s="26" t="s">
        <v>115</v>
      </c>
    </row>
    <row r="763" spans="2:12" ht="105">
      <c r="B763" s="24">
        <v>94131500</v>
      </c>
      <c r="C763" s="28" t="s">
        <v>278</v>
      </c>
      <c r="D763" s="25" t="s">
        <v>44</v>
      </c>
      <c r="E763" s="25" t="s">
        <v>80</v>
      </c>
      <c r="F763" s="25" t="s">
        <v>29</v>
      </c>
      <c r="G763" s="25" t="s">
        <v>30</v>
      </c>
      <c r="H763" s="27">
        <v>50000000</v>
      </c>
      <c r="I763" s="27">
        <v>50000000</v>
      </c>
      <c r="J763" s="25" t="s">
        <v>31</v>
      </c>
      <c r="K763" s="25" t="s">
        <v>32</v>
      </c>
      <c r="L763" s="26" t="s">
        <v>115</v>
      </c>
    </row>
    <row r="764" spans="2:12" ht="45">
      <c r="B764" s="24">
        <v>80111600</v>
      </c>
      <c r="C764" s="28" t="s">
        <v>381</v>
      </c>
      <c r="D764" s="25" t="s">
        <v>55</v>
      </c>
      <c r="E764" s="25" t="s">
        <v>79</v>
      </c>
      <c r="F764" s="25" t="s">
        <v>29</v>
      </c>
      <c r="G764" s="25" t="s">
        <v>30</v>
      </c>
      <c r="H764" s="27">
        <v>27720000</v>
      </c>
      <c r="I764" s="27">
        <v>27720000</v>
      </c>
      <c r="J764" s="25" t="s">
        <v>31</v>
      </c>
      <c r="K764" s="25" t="s">
        <v>32</v>
      </c>
      <c r="L764" s="26" t="s">
        <v>115</v>
      </c>
    </row>
    <row r="765" spans="2:12" ht="45">
      <c r="B765" s="24">
        <v>80111600</v>
      </c>
      <c r="C765" s="28" t="s">
        <v>386</v>
      </c>
      <c r="D765" s="25" t="s">
        <v>55</v>
      </c>
      <c r="E765" s="25" t="s">
        <v>79</v>
      </c>
      <c r="F765" s="25" t="s">
        <v>29</v>
      </c>
      <c r="G765" s="25" t="s">
        <v>30</v>
      </c>
      <c r="H765" s="27">
        <v>27720000</v>
      </c>
      <c r="I765" s="27">
        <v>27720000</v>
      </c>
      <c r="J765" s="25" t="s">
        <v>31</v>
      </c>
      <c r="K765" s="25" t="s">
        <v>32</v>
      </c>
      <c r="L765" s="26" t="s">
        <v>115</v>
      </c>
    </row>
    <row r="766" spans="2:12" ht="45">
      <c r="B766" s="24">
        <v>80111600</v>
      </c>
      <c r="C766" s="28" t="s">
        <v>386</v>
      </c>
      <c r="D766" s="25" t="s">
        <v>55</v>
      </c>
      <c r="E766" s="25" t="s">
        <v>79</v>
      </c>
      <c r="F766" s="25" t="s">
        <v>29</v>
      </c>
      <c r="G766" s="25" t="s">
        <v>30</v>
      </c>
      <c r="H766" s="27">
        <v>27720000</v>
      </c>
      <c r="I766" s="27">
        <v>27720000</v>
      </c>
      <c r="J766" s="25" t="s">
        <v>31</v>
      </c>
      <c r="K766" s="25" t="s">
        <v>32</v>
      </c>
      <c r="L766" s="26" t="s">
        <v>115</v>
      </c>
    </row>
    <row r="767" spans="2:12" ht="45">
      <c r="B767" s="24">
        <v>80111600</v>
      </c>
      <c r="C767" s="28" t="s">
        <v>386</v>
      </c>
      <c r="D767" s="25" t="s">
        <v>55</v>
      </c>
      <c r="E767" s="25" t="s">
        <v>79</v>
      </c>
      <c r="F767" s="25" t="s">
        <v>29</v>
      </c>
      <c r="G767" s="25" t="s">
        <v>30</v>
      </c>
      <c r="H767" s="27">
        <v>27720000</v>
      </c>
      <c r="I767" s="27">
        <v>27720000</v>
      </c>
      <c r="J767" s="25" t="s">
        <v>31</v>
      </c>
      <c r="K767" s="25" t="s">
        <v>32</v>
      </c>
      <c r="L767" s="26" t="s">
        <v>115</v>
      </c>
    </row>
    <row r="768" spans="2:12" ht="45">
      <c r="B768" s="24">
        <v>80111600</v>
      </c>
      <c r="C768" s="28" t="s">
        <v>386</v>
      </c>
      <c r="D768" s="25" t="s">
        <v>55</v>
      </c>
      <c r="E768" s="25" t="s">
        <v>79</v>
      </c>
      <c r="F768" s="25" t="s">
        <v>29</v>
      </c>
      <c r="G768" s="25" t="s">
        <v>30</v>
      </c>
      <c r="H768" s="27">
        <v>27720000</v>
      </c>
      <c r="I768" s="27">
        <v>27720000</v>
      </c>
      <c r="J768" s="25" t="s">
        <v>31</v>
      </c>
      <c r="K768" s="25" t="s">
        <v>32</v>
      </c>
      <c r="L768" s="26" t="s">
        <v>115</v>
      </c>
    </row>
    <row r="769" spans="2:12" ht="45">
      <c r="B769" s="24">
        <v>80111600</v>
      </c>
      <c r="C769" s="28" t="s">
        <v>377</v>
      </c>
      <c r="D769" s="25" t="s">
        <v>55</v>
      </c>
      <c r="E769" s="25" t="s">
        <v>79</v>
      </c>
      <c r="F769" s="25" t="s">
        <v>29</v>
      </c>
      <c r="G769" s="25" t="s">
        <v>30</v>
      </c>
      <c r="H769" s="27">
        <v>27720000</v>
      </c>
      <c r="I769" s="27">
        <v>27720000</v>
      </c>
      <c r="J769" s="25" t="s">
        <v>31</v>
      </c>
      <c r="K769" s="25" t="s">
        <v>32</v>
      </c>
      <c r="L769" s="26" t="s">
        <v>115</v>
      </c>
    </row>
    <row r="770" spans="2:12" ht="45">
      <c r="B770" s="24">
        <v>80111600</v>
      </c>
      <c r="C770" s="28" t="s">
        <v>377</v>
      </c>
      <c r="D770" s="25" t="s">
        <v>55</v>
      </c>
      <c r="E770" s="25" t="s">
        <v>79</v>
      </c>
      <c r="F770" s="25" t="s">
        <v>29</v>
      </c>
      <c r="G770" s="25" t="s">
        <v>30</v>
      </c>
      <c r="H770" s="27">
        <v>27720000</v>
      </c>
      <c r="I770" s="27">
        <v>27720000</v>
      </c>
      <c r="J770" s="25" t="s">
        <v>31</v>
      </c>
      <c r="K770" s="25" t="s">
        <v>32</v>
      </c>
      <c r="L770" s="26" t="s">
        <v>115</v>
      </c>
    </row>
    <row r="771" spans="2:12" ht="45">
      <c r="B771" s="24">
        <v>80111600</v>
      </c>
      <c r="C771" s="28" t="s">
        <v>377</v>
      </c>
      <c r="D771" s="25" t="s">
        <v>55</v>
      </c>
      <c r="E771" s="25" t="s">
        <v>79</v>
      </c>
      <c r="F771" s="25" t="s">
        <v>29</v>
      </c>
      <c r="G771" s="25" t="s">
        <v>30</v>
      </c>
      <c r="H771" s="27">
        <v>27720000</v>
      </c>
      <c r="I771" s="27">
        <v>27720000</v>
      </c>
      <c r="J771" s="25" t="s">
        <v>31</v>
      </c>
      <c r="K771" s="25" t="s">
        <v>32</v>
      </c>
      <c r="L771" s="26" t="s">
        <v>115</v>
      </c>
    </row>
    <row r="772" spans="2:12" ht="45">
      <c r="B772" s="24">
        <v>80111600</v>
      </c>
      <c r="C772" s="28" t="s">
        <v>377</v>
      </c>
      <c r="D772" s="25" t="s">
        <v>55</v>
      </c>
      <c r="E772" s="25" t="s">
        <v>79</v>
      </c>
      <c r="F772" s="25" t="s">
        <v>29</v>
      </c>
      <c r="G772" s="25" t="s">
        <v>30</v>
      </c>
      <c r="H772" s="27">
        <v>27720000</v>
      </c>
      <c r="I772" s="27">
        <v>27720000</v>
      </c>
      <c r="J772" s="25" t="s">
        <v>31</v>
      </c>
      <c r="K772" s="25" t="s">
        <v>32</v>
      </c>
      <c r="L772" s="26" t="s">
        <v>115</v>
      </c>
    </row>
    <row r="773" spans="2:12" ht="45">
      <c r="B773" s="24">
        <v>80111600</v>
      </c>
      <c r="C773" s="28" t="s">
        <v>387</v>
      </c>
      <c r="D773" s="25" t="s">
        <v>55</v>
      </c>
      <c r="E773" s="25" t="s">
        <v>79</v>
      </c>
      <c r="F773" s="25" t="s">
        <v>29</v>
      </c>
      <c r="G773" s="25" t="s">
        <v>30</v>
      </c>
      <c r="H773" s="27">
        <v>27720000</v>
      </c>
      <c r="I773" s="27">
        <v>27720000</v>
      </c>
      <c r="J773" s="25" t="s">
        <v>31</v>
      </c>
      <c r="K773" s="25" t="s">
        <v>32</v>
      </c>
      <c r="L773" s="26" t="s">
        <v>115</v>
      </c>
    </row>
    <row r="774" spans="2:12" ht="45">
      <c r="B774" s="24">
        <v>80111600</v>
      </c>
      <c r="C774" s="28" t="s">
        <v>387</v>
      </c>
      <c r="D774" s="25" t="s">
        <v>55</v>
      </c>
      <c r="E774" s="25" t="s">
        <v>79</v>
      </c>
      <c r="F774" s="25" t="s">
        <v>29</v>
      </c>
      <c r="G774" s="25" t="s">
        <v>30</v>
      </c>
      <c r="H774" s="27">
        <v>27720000</v>
      </c>
      <c r="I774" s="27">
        <v>27720000</v>
      </c>
      <c r="J774" s="25" t="s">
        <v>31</v>
      </c>
      <c r="K774" s="25" t="s">
        <v>32</v>
      </c>
      <c r="L774" s="26" t="s">
        <v>115</v>
      </c>
    </row>
    <row r="775" spans="2:12" ht="45">
      <c r="B775" s="24">
        <v>80111600</v>
      </c>
      <c r="C775" s="28" t="s">
        <v>387</v>
      </c>
      <c r="D775" s="25" t="s">
        <v>55</v>
      </c>
      <c r="E775" s="25" t="s">
        <v>79</v>
      </c>
      <c r="F775" s="25" t="s">
        <v>29</v>
      </c>
      <c r="G775" s="25" t="s">
        <v>30</v>
      </c>
      <c r="H775" s="27">
        <v>27720000</v>
      </c>
      <c r="I775" s="27">
        <v>27720000</v>
      </c>
      <c r="J775" s="25" t="s">
        <v>31</v>
      </c>
      <c r="K775" s="25" t="s">
        <v>32</v>
      </c>
      <c r="L775" s="26" t="s">
        <v>115</v>
      </c>
    </row>
    <row r="776" spans="2:12" ht="45">
      <c r="B776" s="24">
        <v>80111600</v>
      </c>
      <c r="C776" s="28" t="s">
        <v>389</v>
      </c>
      <c r="D776" s="25" t="s">
        <v>55</v>
      </c>
      <c r="E776" s="25" t="s">
        <v>79</v>
      </c>
      <c r="F776" s="25" t="s">
        <v>29</v>
      </c>
      <c r="G776" s="25" t="s">
        <v>30</v>
      </c>
      <c r="H776" s="27">
        <v>27720000</v>
      </c>
      <c r="I776" s="27">
        <v>27720000</v>
      </c>
      <c r="J776" s="25" t="s">
        <v>31</v>
      </c>
      <c r="K776" s="25" t="s">
        <v>32</v>
      </c>
      <c r="L776" s="26" t="s">
        <v>115</v>
      </c>
    </row>
    <row r="777" spans="2:12" ht="45">
      <c r="B777" s="24">
        <v>80111600</v>
      </c>
      <c r="C777" s="28" t="s">
        <v>389</v>
      </c>
      <c r="D777" s="25" t="s">
        <v>55</v>
      </c>
      <c r="E777" s="25" t="s">
        <v>79</v>
      </c>
      <c r="F777" s="25" t="s">
        <v>29</v>
      </c>
      <c r="G777" s="25" t="s">
        <v>30</v>
      </c>
      <c r="H777" s="27">
        <v>27720000</v>
      </c>
      <c r="I777" s="27">
        <v>27720000</v>
      </c>
      <c r="J777" s="25" t="s">
        <v>31</v>
      </c>
      <c r="K777" s="25" t="s">
        <v>32</v>
      </c>
      <c r="L777" s="26" t="s">
        <v>115</v>
      </c>
    </row>
    <row r="778" spans="2:12" ht="45">
      <c r="B778" s="24">
        <v>80111600</v>
      </c>
      <c r="C778" s="28" t="s">
        <v>389</v>
      </c>
      <c r="D778" s="25" t="s">
        <v>41</v>
      </c>
      <c r="E778" s="25" t="s">
        <v>79</v>
      </c>
      <c r="F778" s="25" t="s">
        <v>29</v>
      </c>
      <c r="G778" s="25" t="s">
        <v>30</v>
      </c>
      <c r="H778" s="27">
        <v>24640000</v>
      </c>
      <c r="I778" s="27">
        <v>24640000</v>
      </c>
      <c r="J778" s="25" t="s">
        <v>31</v>
      </c>
      <c r="K778" s="25" t="s">
        <v>32</v>
      </c>
      <c r="L778" s="26" t="s">
        <v>115</v>
      </c>
    </row>
    <row r="779" spans="2:12" ht="45">
      <c r="B779" s="24">
        <v>80111600</v>
      </c>
      <c r="C779" s="28" t="s">
        <v>389</v>
      </c>
      <c r="D779" s="25" t="s">
        <v>55</v>
      </c>
      <c r="E779" s="25" t="s">
        <v>79</v>
      </c>
      <c r="F779" s="25" t="s">
        <v>29</v>
      </c>
      <c r="G779" s="25" t="s">
        <v>30</v>
      </c>
      <c r="H779" s="27">
        <v>27720000</v>
      </c>
      <c r="I779" s="27">
        <v>27720000</v>
      </c>
      <c r="J779" s="25" t="s">
        <v>31</v>
      </c>
      <c r="K779" s="25" t="s">
        <v>32</v>
      </c>
      <c r="L779" s="26" t="s">
        <v>115</v>
      </c>
    </row>
    <row r="780" spans="2:12" ht="45">
      <c r="B780" s="24">
        <v>80111600</v>
      </c>
      <c r="C780" s="28" t="s">
        <v>393</v>
      </c>
      <c r="D780" s="25" t="s">
        <v>55</v>
      </c>
      <c r="E780" s="25" t="s">
        <v>80</v>
      </c>
      <c r="F780" s="25" t="s">
        <v>29</v>
      </c>
      <c r="G780" s="25" t="s">
        <v>30</v>
      </c>
      <c r="H780" s="27">
        <v>27720000</v>
      </c>
      <c r="I780" s="27">
        <v>27720000</v>
      </c>
      <c r="J780" s="25" t="s">
        <v>31</v>
      </c>
      <c r="K780" s="25" t="s">
        <v>32</v>
      </c>
      <c r="L780" s="26" t="s">
        <v>115</v>
      </c>
    </row>
    <row r="781" spans="2:12" ht="45">
      <c r="B781" s="24">
        <v>80111600</v>
      </c>
      <c r="C781" s="28" t="s">
        <v>393</v>
      </c>
      <c r="D781" s="25" t="s">
        <v>55</v>
      </c>
      <c r="E781" s="25" t="s">
        <v>80</v>
      </c>
      <c r="F781" s="25" t="s">
        <v>29</v>
      </c>
      <c r="G781" s="25" t="s">
        <v>30</v>
      </c>
      <c r="H781" s="27">
        <v>27720000</v>
      </c>
      <c r="I781" s="27">
        <v>27720000</v>
      </c>
      <c r="J781" s="25" t="s">
        <v>31</v>
      </c>
      <c r="K781" s="25" t="s">
        <v>32</v>
      </c>
      <c r="L781" s="26" t="s">
        <v>115</v>
      </c>
    </row>
    <row r="782" spans="2:12" ht="45">
      <c r="B782" s="24">
        <v>80111600</v>
      </c>
      <c r="C782" s="28" t="s">
        <v>393</v>
      </c>
      <c r="D782" s="25" t="s">
        <v>55</v>
      </c>
      <c r="E782" s="25" t="s">
        <v>80</v>
      </c>
      <c r="F782" s="25" t="s">
        <v>29</v>
      </c>
      <c r="G782" s="25" t="s">
        <v>30</v>
      </c>
      <c r="H782" s="27">
        <v>27720000</v>
      </c>
      <c r="I782" s="27">
        <v>27720000</v>
      </c>
      <c r="J782" s="25" t="s">
        <v>31</v>
      </c>
      <c r="K782" s="25" t="s">
        <v>32</v>
      </c>
      <c r="L782" s="26" t="s">
        <v>115</v>
      </c>
    </row>
    <row r="783" spans="2:12" ht="45">
      <c r="B783" s="24">
        <v>80111600</v>
      </c>
      <c r="C783" s="28" t="s">
        <v>393</v>
      </c>
      <c r="D783" s="25" t="s">
        <v>52</v>
      </c>
      <c r="E783" s="25" t="s">
        <v>80</v>
      </c>
      <c r="F783" s="25" t="s">
        <v>29</v>
      </c>
      <c r="G783" s="25" t="s">
        <v>30</v>
      </c>
      <c r="H783" s="27">
        <v>27720000</v>
      </c>
      <c r="I783" s="27">
        <v>27720000</v>
      </c>
      <c r="J783" s="25" t="s">
        <v>31</v>
      </c>
      <c r="K783" s="25" t="s">
        <v>32</v>
      </c>
      <c r="L783" s="26" t="s">
        <v>115</v>
      </c>
    </row>
    <row r="784" spans="2:12" ht="45">
      <c r="B784" s="24">
        <v>80111600</v>
      </c>
      <c r="C784" s="28" t="s">
        <v>393</v>
      </c>
      <c r="D784" s="25" t="s">
        <v>52</v>
      </c>
      <c r="E784" s="25" t="s">
        <v>80</v>
      </c>
      <c r="F784" s="25" t="s">
        <v>29</v>
      </c>
      <c r="G784" s="25" t="s">
        <v>30</v>
      </c>
      <c r="H784" s="27">
        <v>27720000</v>
      </c>
      <c r="I784" s="27">
        <v>27720000</v>
      </c>
      <c r="J784" s="25" t="s">
        <v>31</v>
      </c>
      <c r="K784" s="25" t="s">
        <v>32</v>
      </c>
      <c r="L784" s="26" t="s">
        <v>115</v>
      </c>
    </row>
    <row r="785" spans="2:12" ht="45">
      <c r="B785" s="24">
        <v>80111600</v>
      </c>
      <c r="C785" s="28" t="s">
        <v>393</v>
      </c>
      <c r="D785" s="25" t="s">
        <v>55</v>
      </c>
      <c r="E785" s="25" t="s">
        <v>80</v>
      </c>
      <c r="F785" s="25" t="s">
        <v>29</v>
      </c>
      <c r="G785" s="25" t="s">
        <v>30</v>
      </c>
      <c r="H785" s="27">
        <v>27720000</v>
      </c>
      <c r="I785" s="27">
        <v>27720000</v>
      </c>
      <c r="J785" s="25" t="s">
        <v>31</v>
      </c>
      <c r="K785" s="25" t="s">
        <v>32</v>
      </c>
      <c r="L785" s="26" t="s">
        <v>115</v>
      </c>
    </row>
    <row r="786" spans="2:12" ht="45">
      <c r="B786" s="24">
        <v>80111600</v>
      </c>
      <c r="C786" s="28" t="s">
        <v>393</v>
      </c>
      <c r="D786" s="25" t="s">
        <v>52</v>
      </c>
      <c r="E786" s="25" t="s">
        <v>80</v>
      </c>
      <c r="F786" s="25" t="s">
        <v>29</v>
      </c>
      <c r="G786" s="25" t="s">
        <v>30</v>
      </c>
      <c r="H786" s="27">
        <v>27720000</v>
      </c>
      <c r="I786" s="27">
        <v>27720000</v>
      </c>
      <c r="J786" s="25" t="s">
        <v>31</v>
      </c>
      <c r="K786" s="25" t="s">
        <v>32</v>
      </c>
      <c r="L786" s="26" t="s">
        <v>115</v>
      </c>
    </row>
    <row r="787" spans="2:12" ht="45">
      <c r="B787" s="24">
        <v>80111600</v>
      </c>
      <c r="C787" s="28" t="s">
        <v>393</v>
      </c>
      <c r="D787" s="25" t="s">
        <v>52</v>
      </c>
      <c r="E787" s="25" t="s">
        <v>80</v>
      </c>
      <c r="F787" s="25" t="s">
        <v>29</v>
      </c>
      <c r="G787" s="25" t="s">
        <v>30</v>
      </c>
      <c r="H787" s="27">
        <f>27720000-23100000</f>
        <v>4620000</v>
      </c>
      <c r="I787" s="27">
        <f>27720000-23100000</f>
        <v>4620000</v>
      </c>
      <c r="J787" s="25" t="s">
        <v>31</v>
      </c>
      <c r="K787" s="25" t="s">
        <v>32</v>
      </c>
      <c r="L787" s="26" t="s">
        <v>115</v>
      </c>
    </row>
    <row r="788" spans="2:12" ht="45">
      <c r="B788" s="24">
        <v>80111600</v>
      </c>
      <c r="C788" s="28" t="s">
        <v>393</v>
      </c>
      <c r="D788" s="25" t="s">
        <v>52</v>
      </c>
      <c r="E788" s="25" t="s">
        <v>80</v>
      </c>
      <c r="F788" s="25" t="s">
        <v>29</v>
      </c>
      <c r="G788" s="25" t="s">
        <v>30</v>
      </c>
      <c r="H788" s="27">
        <f>27720000-13654667</f>
        <v>14065333</v>
      </c>
      <c r="I788" s="27">
        <f>27720000-13654667</f>
        <v>14065333</v>
      </c>
      <c r="J788" s="25" t="s">
        <v>31</v>
      </c>
      <c r="K788" s="25" t="s">
        <v>32</v>
      </c>
      <c r="L788" s="26" t="s">
        <v>115</v>
      </c>
    </row>
    <row r="789" spans="2:12" ht="75">
      <c r="B789" s="24">
        <v>94131500</v>
      </c>
      <c r="C789" s="28" t="s">
        <v>394</v>
      </c>
      <c r="D789" s="25" t="s">
        <v>45</v>
      </c>
      <c r="E789" s="25" t="s">
        <v>80</v>
      </c>
      <c r="F789" s="25" t="s">
        <v>29</v>
      </c>
      <c r="G789" s="25" t="s">
        <v>30</v>
      </c>
      <c r="H789" s="27">
        <f>100000000+100000000+96000000-8800000+8800000</f>
        <v>296000000</v>
      </c>
      <c r="I789" s="27">
        <f>100000000+100000000+96000000-8800000+8800000</f>
        <v>296000000</v>
      </c>
      <c r="J789" s="25" t="s">
        <v>31</v>
      </c>
      <c r="K789" s="25" t="s">
        <v>32</v>
      </c>
      <c r="L789" s="26" t="s">
        <v>115</v>
      </c>
    </row>
    <row r="790" spans="2:12" ht="60">
      <c r="B790" s="24">
        <v>80101603</v>
      </c>
      <c r="C790" s="28" t="s">
        <v>395</v>
      </c>
      <c r="D790" s="25" t="s">
        <v>55</v>
      </c>
      <c r="E790" s="25" t="s">
        <v>101</v>
      </c>
      <c r="F790" s="25" t="s">
        <v>29</v>
      </c>
      <c r="G790" s="25" t="s">
        <v>30</v>
      </c>
      <c r="H790" s="27">
        <v>911349190</v>
      </c>
      <c r="I790" s="27">
        <v>911349190</v>
      </c>
      <c r="J790" s="25" t="s">
        <v>31</v>
      </c>
      <c r="K790" s="25" t="s">
        <v>32</v>
      </c>
      <c r="L790" s="26" t="s">
        <v>115</v>
      </c>
    </row>
    <row r="791" spans="2:12" ht="75">
      <c r="B791" s="24">
        <v>82101500</v>
      </c>
      <c r="C791" s="28" t="s">
        <v>396</v>
      </c>
      <c r="D791" s="25" t="s">
        <v>78</v>
      </c>
      <c r="E791" s="25" t="s">
        <v>80</v>
      </c>
      <c r="F791" s="25" t="s">
        <v>84</v>
      </c>
      <c r="G791" s="25" t="s">
        <v>30</v>
      </c>
      <c r="H791" s="27">
        <v>50000000</v>
      </c>
      <c r="I791" s="27">
        <v>50000000</v>
      </c>
      <c r="J791" s="25" t="s">
        <v>31</v>
      </c>
      <c r="K791" s="25" t="s">
        <v>32</v>
      </c>
      <c r="L791" s="26" t="s">
        <v>115</v>
      </c>
    </row>
    <row r="792" spans="2:12" ht="105">
      <c r="B792" s="24">
        <v>94131500</v>
      </c>
      <c r="C792" s="28" t="s">
        <v>397</v>
      </c>
      <c r="D792" s="25" t="s">
        <v>36</v>
      </c>
      <c r="E792" s="25" t="s">
        <v>80</v>
      </c>
      <c r="F792" s="25" t="s">
        <v>29</v>
      </c>
      <c r="G792" s="25" t="s">
        <v>30</v>
      </c>
      <c r="H792" s="27">
        <v>124254550</v>
      </c>
      <c r="I792" s="27">
        <v>124254550</v>
      </c>
      <c r="J792" s="25" t="s">
        <v>31</v>
      </c>
      <c r="K792" s="25" t="s">
        <v>32</v>
      </c>
      <c r="L792" s="26" t="s">
        <v>115</v>
      </c>
    </row>
    <row r="793" spans="2:12" ht="120">
      <c r="B793" s="24">
        <v>94131500</v>
      </c>
      <c r="C793" s="28" t="s">
        <v>398</v>
      </c>
      <c r="D793" s="25" t="s">
        <v>36</v>
      </c>
      <c r="E793" s="25" t="s">
        <v>80</v>
      </c>
      <c r="F793" s="25" t="s">
        <v>29</v>
      </c>
      <c r="G793" s="25" t="s">
        <v>30</v>
      </c>
      <c r="H793" s="27">
        <v>220355000</v>
      </c>
      <c r="I793" s="27">
        <v>220355000</v>
      </c>
      <c r="J793" s="25" t="s">
        <v>31</v>
      </c>
      <c r="K793" s="25" t="s">
        <v>32</v>
      </c>
      <c r="L793" s="26" t="s">
        <v>115</v>
      </c>
    </row>
    <row r="794" spans="2:12" ht="60">
      <c r="B794" s="24">
        <v>82121500</v>
      </c>
      <c r="C794" s="28" t="s">
        <v>399</v>
      </c>
      <c r="D794" s="25" t="s">
        <v>39</v>
      </c>
      <c r="E794" s="25" t="s">
        <v>80</v>
      </c>
      <c r="F794" s="25" t="s">
        <v>64</v>
      </c>
      <c r="G794" s="25" t="s">
        <v>30</v>
      </c>
      <c r="H794" s="27">
        <v>70000000</v>
      </c>
      <c r="I794" s="27">
        <v>70000000</v>
      </c>
      <c r="J794" s="25" t="s">
        <v>31</v>
      </c>
      <c r="K794" s="25" t="s">
        <v>32</v>
      </c>
      <c r="L794" s="26" t="s">
        <v>115</v>
      </c>
    </row>
    <row r="795" spans="2:12" ht="75">
      <c r="B795" s="24">
        <v>94131500</v>
      </c>
      <c r="C795" s="28" t="s">
        <v>400</v>
      </c>
      <c r="D795" s="25" t="s">
        <v>39</v>
      </c>
      <c r="E795" s="25" t="s">
        <v>80</v>
      </c>
      <c r="F795" s="25" t="s">
        <v>29</v>
      </c>
      <c r="G795" s="25" t="s">
        <v>30</v>
      </c>
      <c r="H795" s="27">
        <f>455205634-217146846+24990000-151327500</f>
        <v>111721288</v>
      </c>
      <c r="I795" s="27">
        <f>455205634-217146846+24990000-151327500</f>
        <v>111721288</v>
      </c>
      <c r="J795" s="25" t="s">
        <v>31</v>
      </c>
      <c r="K795" s="25" t="s">
        <v>32</v>
      </c>
      <c r="L795" s="26" t="s">
        <v>115</v>
      </c>
    </row>
    <row r="796" spans="2:12" ht="75">
      <c r="B796" s="24">
        <v>94131500</v>
      </c>
      <c r="C796" s="28" t="s">
        <v>400</v>
      </c>
      <c r="D796" s="25" t="s">
        <v>39</v>
      </c>
      <c r="E796" s="25" t="s">
        <v>80</v>
      </c>
      <c r="F796" s="25" t="s">
        <v>29</v>
      </c>
      <c r="G796" s="25" t="s">
        <v>30</v>
      </c>
      <c r="H796" s="27">
        <f>1033592500-797629300+988012-198974853+302353</f>
        <v>38278712</v>
      </c>
      <c r="I796" s="27">
        <f>1033592500-797629300+988012-198974853+302353</f>
        <v>38278712</v>
      </c>
      <c r="J796" s="25" t="s">
        <v>31</v>
      </c>
      <c r="K796" s="25" t="s">
        <v>32</v>
      </c>
      <c r="L796" s="26" t="s">
        <v>115</v>
      </c>
    </row>
    <row r="797" spans="2:12" ht="75">
      <c r="B797" s="24">
        <v>80111600</v>
      </c>
      <c r="C797" s="28" t="s">
        <v>401</v>
      </c>
      <c r="D797" s="25" t="s">
        <v>49</v>
      </c>
      <c r="E797" s="25" t="s">
        <v>97</v>
      </c>
      <c r="F797" s="25" t="s">
        <v>29</v>
      </c>
      <c r="G797" s="25" t="s">
        <v>30</v>
      </c>
      <c r="H797" s="27">
        <v>18060000</v>
      </c>
      <c r="I797" s="27">
        <v>18060000</v>
      </c>
      <c r="J797" s="25" t="s">
        <v>31</v>
      </c>
      <c r="K797" s="25" t="s">
        <v>32</v>
      </c>
      <c r="L797" s="26" t="s">
        <v>115</v>
      </c>
    </row>
    <row r="798" spans="2:12" ht="75">
      <c r="B798" s="24">
        <v>80111600</v>
      </c>
      <c r="C798" s="28" t="s">
        <v>401</v>
      </c>
      <c r="D798" s="25" t="s">
        <v>49</v>
      </c>
      <c r="E798" s="25" t="s">
        <v>97</v>
      </c>
      <c r="F798" s="25" t="s">
        <v>29</v>
      </c>
      <c r="G798" s="25" t="s">
        <v>30</v>
      </c>
      <c r="H798" s="27">
        <v>18060000</v>
      </c>
      <c r="I798" s="27">
        <v>18060000</v>
      </c>
      <c r="J798" s="25" t="s">
        <v>31</v>
      </c>
      <c r="K798" s="25" t="s">
        <v>32</v>
      </c>
      <c r="L798" s="26" t="s">
        <v>115</v>
      </c>
    </row>
    <row r="799" spans="2:12" ht="75">
      <c r="B799" s="24">
        <v>80111600</v>
      </c>
      <c r="C799" s="28" t="s">
        <v>401</v>
      </c>
      <c r="D799" s="25" t="s">
        <v>49</v>
      </c>
      <c r="E799" s="25" t="s">
        <v>97</v>
      </c>
      <c r="F799" s="25" t="s">
        <v>29</v>
      </c>
      <c r="G799" s="25" t="s">
        <v>30</v>
      </c>
      <c r="H799" s="27">
        <v>18060000</v>
      </c>
      <c r="I799" s="27">
        <v>18060000</v>
      </c>
      <c r="J799" s="25" t="s">
        <v>31</v>
      </c>
      <c r="K799" s="25" t="s">
        <v>32</v>
      </c>
      <c r="L799" s="26" t="s">
        <v>115</v>
      </c>
    </row>
    <row r="800" spans="2:12" ht="75">
      <c r="B800" s="24">
        <v>80111600</v>
      </c>
      <c r="C800" s="28" t="s">
        <v>401</v>
      </c>
      <c r="D800" s="25" t="s">
        <v>49</v>
      </c>
      <c r="E800" s="25" t="s">
        <v>97</v>
      </c>
      <c r="F800" s="25" t="s">
        <v>29</v>
      </c>
      <c r="G800" s="25" t="s">
        <v>30</v>
      </c>
      <c r="H800" s="27">
        <v>18060000</v>
      </c>
      <c r="I800" s="27">
        <v>18060000</v>
      </c>
      <c r="J800" s="25" t="s">
        <v>31</v>
      </c>
      <c r="K800" s="25" t="s">
        <v>32</v>
      </c>
      <c r="L800" s="26" t="s">
        <v>115</v>
      </c>
    </row>
    <row r="801" spans="2:12" ht="75">
      <c r="B801" s="24">
        <v>80111600</v>
      </c>
      <c r="C801" s="28" t="s">
        <v>401</v>
      </c>
      <c r="D801" s="25" t="s">
        <v>49</v>
      </c>
      <c r="E801" s="25" t="s">
        <v>97</v>
      </c>
      <c r="F801" s="25" t="s">
        <v>29</v>
      </c>
      <c r="G801" s="25" t="s">
        <v>30</v>
      </c>
      <c r="H801" s="27">
        <v>18060000</v>
      </c>
      <c r="I801" s="27">
        <v>18060000</v>
      </c>
      <c r="J801" s="25" t="s">
        <v>31</v>
      </c>
      <c r="K801" s="25" t="s">
        <v>32</v>
      </c>
      <c r="L801" s="26" t="s">
        <v>115</v>
      </c>
    </row>
    <row r="802" spans="2:12" ht="75">
      <c r="B802" s="24">
        <v>80111600</v>
      </c>
      <c r="C802" s="28" t="s">
        <v>401</v>
      </c>
      <c r="D802" s="25" t="s">
        <v>52</v>
      </c>
      <c r="E802" s="25" t="s">
        <v>97</v>
      </c>
      <c r="F802" s="25" t="s">
        <v>29</v>
      </c>
      <c r="G802" s="25" t="s">
        <v>30</v>
      </c>
      <c r="H802" s="27">
        <v>18060000</v>
      </c>
      <c r="I802" s="27">
        <v>18060000</v>
      </c>
      <c r="J802" s="25" t="s">
        <v>31</v>
      </c>
      <c r="K802" s="25" t="s">
        <v>32</v>
      </c>
      <c r="L802" s="26" t="s">
        <v>115</v>
      </c>
    </row>
    <row r="803" spans="2:12" ht="75">
      <c r="B803" s="24">
        <v>80111600</v>
      </c>
      <c r="C803" s="28" t="s">
        <v>401</v>
      </c>
      <c r="D803" s="25" t="s">
        <v>52</v>
      </c>
      <c r="E803" s="25" t="s">
        <v>97</v>
      </c>
      <c r="F803" s="25" t="s">
        <v>29</v>
      </c>
      <c r="G803" s="25" t="s">
        <v>30</v>
      </c>
      <c r="H803" s="27">
        <v>18060000</v>
      </c>
      <c r="I803" s="27">
        <v>18060000</v>
      </c>
      <c r="J803" s="25" t="s">
        <v>31</v>
      </c>
      <c r="K803" s="25" t="s">
        <v>32</v>
      </c>
      <c r="L803" s="26" t="s">
        <v>115</v>
      </c>
    </row>
    <row r="804" spans="2:12" ht="75">
      <c r="B804" s="24">
        <v>80111600</v>
      </c>
      <c r="C804" s="28" t="s">
        <v>401</v>
      </c>
      <c r="D804" s="25" t="s">
        <v>52</v>
      </c>
      <c r="E804" s="25" t="s">
        <v>97</v>
      </c>
      <c r="F804" s="25" t="s">
        <v>29</v>
      </c>
      <c r="G804" s="25" t="s">
        <v>30</v>
      </c>
      <c r="H804" s="27">
        <v>18060000</v>
      </c>
      <c r="I804" s="27">
        <v>18060000</v>
      </c>
      <c r="J804" s="25" t="s">
        <v>31</v>
      </c>
      <c r="K804" s="25" t="s">
        <v>32</v>
      </c>
      <c r="L804" s="26" t="s">
        <v>115</v>
      </c>
    </row>
    <row r="805" spans="2:12" ht="75">
      <c r="B805" s="24">
        <v>80111600</v>
      </c>
      <c r="C805" s="28" t="s">
        <v>401</v>
      </c>
      <c r="D805" s="25" t="s">
        <v>52</v>
      </c>
      <c r="E805" s="25" t="s">
        <v>97</v>
      </c>
      <c r="F805" s="25" t="s">
        <v>29</v>
      </c>
      <c r="G805" s="25" t="s">
        <v>30</v>
      </c>
      <c r="H805" s="27">
        <v>18060000</v>
      </c>
      <c r="I805" s="27">
        <v>18060000</v>
      </c>
      <c r="J805" s="25" t="s">
        <v>31</v>
      </c>
      <c r="K805" s="25" t="s">
        <v>32</v>
      </c>
      <c r="L805" s="26" t="s">
        <v>115</v>
      </c>
    </row>
    <row r="806" spans="2:12" ht="75">
      <c r="B806" s="24">
        <v>80111600</v>
      </c>
      <c r="C806" s="28" t="s">
        <v>401</v>
      </c>
      <c r="D806" s="25" t="s">
        <v>49</v>
      </c>
      <c r="E806" s="25" t="s">
        <v>97</v>
      </c>
      <c r="F806" s="25" t="s">
        <v>29</v>
      </c>
      <c r="G806" s="25" t="s">
        <v>30</v>
      </c>
      <c r="H806" s="27">
        <v>18060000</v>
      </c>
      <c r="I806" s="27">
        <v>18060000</v>
      </c>
      <c r="J806" s="25" t="s">
        <v>31</v>
      </c>
      <c r="K806" s="25" t="s">
        <v>32</v>
      </c>
      <c r="L806" s="26" t="s">
        <v>115</v>
      </c>
    </row>
    <row r="807" spans="2:12" ht="75">
      <c r="B807" s="24">
        <v>80111600</v>
      </c>
      <c r="C807" s="28" t="s">
        <v>401</v>
      </c>
      <c r="D807" s="25" t="s">
        <v>49</v>
      </c>
      <c r="E807" s="25" t="s">
        <v>97</v>
      </c>
      <c r="F807" s="25" t="s">
        <v>29</v>
      </c>
      <c r="G807" s="25" t="s">
        <v>30</v>
      </c>
      <c r="H807" s="27">
        <v>18060000</v>
      </c>
      <c r="I807" s="27">
        <v>18060000</v>
      </c>
      <c r="J807" s="25" t="s">
        <v>31</v>
      </c>
      <c r="K807" s="25" t="s">
        <v>32</v>
      </c>
      <c r="L807" s="26" t="s">
        <v>115</v>
      </c>
    </row>
    <row r="808" spans="2:12" ht="75">
      <c r="B808" s="24">
        <v>80111600</v>
      </c>
      <c r="C808" s="28" t="s">
        <v>401</v>
      </c>
      <c r="D808" s="25" t="s">
        <v>52</v>
      </c>
      <c r="E808" s="25" t="s">
        <v>97</v>
      </c>
      <c r="F808" s="25" t="s">
        <v>29</v>
      </c>
      <c r="G808" s="25" t="s">
        <v>30</v>
      </c>
      <c r="H808" s="27">
        <v>18060000</v>
      </c>
      <c r="I808" s="27">
        <v>18060000</v>
      </c>
      <c r="J808" s="25" t="s">
        <v>31</v>
      </c>
      <c r="K808" s="25" t="s">
        <v>32</v>
      </c>
      <c r="L808" s="26" t="s">
        <v>115</v>
      </c>
    </row>
    <row r="809" spans="2:12" ht="75">
      <c r="B809" s="24">
        <v>80111600</v>
      </c>
      <c r="C809" s="28" t="s">
        <v>401</v>
      </c>
      <c r="D809" s="25" t="s">
        <v>52</v>
      </c>
      <c r="E809" s="25" t="s">
        <v>97</v>
      </c>
      <c r="F809" s="25" t="s">
        <v>29</v>
      </c>
      <c r="G809" s="25" t="s">
        <v>30</v>
      </c>
      <c r="H809" s="27">
        <v>18060000</v>
      </c>
      <c r="I809" s="27">
        <v>18060000</v>
      </c>
      <c r="J809" s="25" t="s">
        <v>31</v>
      </c>
      <c r="K809" s="25" t="s">
        <v>32</v>
      </c>
      <c r="L809" s="26" t="s">
        <v>115</v>
      </c>
    </row>
    <row r="810" spans="2:12" ht="75">
      <c r="B810" s="24">
        <v>80111600</v>
      </c>
      <c r="C810" s="28" t="s">
        <v>401</v>
      </c>
      <c r="D810" s="25" t="s">
        <v>49</v>
      </c>
      <c r="E810" s="25" t="s">
        <v>97</v>
      </c>
      <c r="F810" s="25" t="s">
        <v>29</v>
      </c>
      <c r="G810" s="25" t="s">
        <v>30</v>
      </c>
      <c r="H810" s="27">
        <v>18060000</v>
      </c>
      <c r="I810" s="27">
        <v>18060000</v>
      </c>
      <c r="J810" s="25" t="s">
        <v>31</v>
      </c>
      <c r="K810" s="25" t="s">
        <v>32</v>
      </c>
      <c r="L810" s="26" t="s">
        <v>115</v>
      </c>
    </row>
    <row r="811" spans="2:12" ht="75">
      <c r="B811" s="24">
        <v>80111600</v>
      </c>
      <c r="C811" s="28" t="s">
        <v>401</v>
      </c>
      <c r="D811" s="25" t="s">
        <v>52</v>
      </c>
      <c r="E811" s="25" t="s">
        <v>97</v>
      </c>
      <c r="F811" s="25" t="s">
        <v>29</v>
      </c>
      <c r="G811" s="25" t="s">
        <v>30</v>
      </c>
      <c r="H811" s="27">
        <v>18060000</v>
      </c>
      <c r="I811" s="27">
        <v>18060000</v>
      </c>
      <c r="J811" s="25" t="s">
        <v>31</v>
      </c>
      <c r="K811" s="25" t="s">
        <v>32</v>
      </c>
      <c r="L811" s="26" t="s">
        <v>115</v>
      </c>
    </row>
    <row r="812" spans="2:12" ht="75">
      <c r="B812" s="24">
        <v>80111600</v>
      </c>
      <c r="C812" s="28" t="s">
        <v>401</v>
      </c>
      <c r="D812" s="25" t="s">
        <v>52</v>
      </c>
      <c r="E812" s="25" t="s">
        <v>97</v>
      </c>
      <c r="F812" s="25" t="s">
        <v>29</v>
      </c>
      <c r="G812" s="25" t="s">
        <v>30</v>
      </c>
      <c r="H812" s="27">
        <v>18060000</v>
      </c>
      <c r="I812" s="27">
        <v>18060000</v>
      </c>
      <c r="J812" s="25" t="s">
        <v>31</v>
      </c>
      <c r="K812" s="25" t="s">
        <v>32</v>
      </c>
      <c r="L812" s="26" t="s">
        <v>115</v>
      </c>
    </row>
    <row r="813" spans="2:12" ht="75">
      <c r="B813" s="24">
        <v>80111600</v>
      </c>
      <c r="C813" s="28" t="s">
        <v>401</v>
      </c>
      <c r="D813" s="25" t="s">
        <v>52</v>
      </c>
      <c r="E813" s="25" t="s">
        <v>97</v>
      </c>
      <c r="F813" s="25" t="s">
        <v>29</v>
      </c>
      <c r="G813" s="25" t="s">
        <v>30</v>
      </c>
      <c r="H813" s="27">
        <v>18060000</v>
      </c>
      <c r="I813" s="27">
        <v>18060000</v>
      </c>
      <c r="J813" s="25" t="s">
        <v>31</v>
      </c>
      <c r="K813" s="25" t="s">
        <v>32</v>
      </c>
      <c r="L813" s="26" t="s">
        <v>115</v>
      </c>
    </row>
    <row r="814" spans="2:12" ht="75">
      <c r="B814" s="24">
        <v>80111600</v>
      </c>
      <c r="C814" s="28" t="s">
        <v>401</v>
      </c>
      <c r="D814" s="25" t="s">
        <v>55</v>
      </c>
      <c r="E814" s="25" t="s">
        <v>97</v>
      </c>
      <c r="F814" s="25" t="s">
        <v>29</v>
      </c>
      <c r="G814" s="25" t="s">
        <v>30</v>
      </c>
      <c r="H814" s="27">
        <v>18060000</v>
      </c>
      <c r="I814" s="27">
        <v>18060000</v>
      </c>
      <c r="J814" s="25" t="s">
        <v>31</v>
      </c>
      <c r="K814" s="25" t="s">
        <v>32</v>
      </c>
      <c r="L814" s="26" t="s">
        <v>115</v>
      </c>
    </row>
    <row r="815" spans="2:12" ht="75">
      <c r="B815" s="24">
        <v>80111600</v>
      </c>
      <c r="C815" s="28" t="s">
        <v>401</v>
      </c>
      <c r="D815" s="25" t="s">
        <v>52</v>
      </c>
      <c r="E815" s="25" t="s">
        <v>97</v>
      </c>
      <c r="F815" s="25" t="s">
        <v>29</v>
      </c>
      <c r="G815" s="25" t="s">
        <v>30</v>
      </c>
      <c r="H815" s="27">
        <v>18060000</v>
      </c>
      <c r="I815" s="27">
        <v>18060000</v>
      </c>
      <c r="J815" s="25" t="s">
        <v>31</v>
      </c>
      <c r="K815" s="25" t="s">
        <v>32</v>
      </c>
      <c r="L815" s="26" t="s">
        <v>115</v>
      </c>
    </row>
    <row r="816" spans="2:12" ht="75">
      <c r="B816" s="24">
        <v>80111600</v>
      </c>
      <c r="C816" s="28" t="s">
        <v>401</v>
      </c>
      <c r="D816" s="25" t="s">
        <v>49</v>
      </c>
      <c r="E816" s="25" t="s">
        <v>97</v>
      </c>
      <c r="F816" s="25" t="s">
        <v>29</v>
      </c>
      <c r="G816" s="25" t="s">
        <v>30</v>
      </c>
      <c r="H816" s="27">
        <v>18060000</v>
      </c>
      <c r="I816" s="27">
        <v>18060000</v>
      </c>
      <c r="J816" s="25" t="s">
        <v>31</v>
      </c>
      <c r="K816" s="25" t="s">
        <v>32</v>
      </c>
      <c r="L816" s="26" t="s">
        <v>115</v>
      </c>
    </row>
    <row r="817" spans="2:12" ht="75">
      <c r="B817" s="24">
        <v>80111600</v>
      </c>
      <c r="C817" s="28" t="s">
        <v>401</v>
      </c>
      <c r="D817" s="25" t="s">
        <v>52</v>
      </c>
      <c r="E817" s="25" t="s">
        <v>97</v>
      </c>
      <c r="F817" s="25" t="s">
        <v>29</v>
      </c>
      <c r="G817" s="25" t="s">
        <v>30</v>
      </c>
      <c r="H817" s="27">
        <v>18060000</v>
      </c>
      <c r="I817" s="27">
        <v>18060000</v>
      </c>
      <c r="J817" s="25" t="s">
        <v>31</v>
      </c>
      <c r="K817" s="25" t="s">
        <v>32</v>
      </c>
      <c r="L817" s="26" t="s">
        <v>115</v>
      </c>
    </row>
    <row r="818" spans="2:12" ht="75">
      <c r="B818" s="24">
        <v>80111600</v>
      </c>
      <c r="C818" s="28" t="s">
        <v>401</v>
      </c>
      <c r="D818" s="25" t="s">
        <v>52</v>
      </c>
      <c r="E818" s="25" t="s">
        <v>97</v>
      </c>
      <c r="F818" s="25" t="s">
        <v>29</v>
      </c>
      <c r="G818" s="25" t="s">
        <v>30</v>
      </c>
      <c r="H818" s="27">
        <v>18060000</v>
      </c>
      <c r="I818" s="27">
        <v>18060000</v>
      </c>
      <c r="J818" s="25" t="s">
        <v>31</v>
      </c>
      <c r="K818" s="25" t="s">
        <v>32</v>
      </c>
      <c r="L818" s="26" t="s">
        <v>115</v>
      </c>
    </row>
    <row r="819" spans="2:12" ht="75">
      <c r="B819" s="24">
        <v>80111600</v>
      </c>
      <c r="C819" s="28" t="s">
        <v>401</v>
      </c>
      <c r="D819" s="25" t="s">
        <v>52</v>
      </c>
      <c r="E819" s="25" t="s">
        <v>97</v>
      </c>
      <c r="F819" s="25" t="s">
        <v>29</v>
      </c>
      <c r="G819" s="25" t="s">
        <v>30</v>
      </c>
      <c r="H819" s="27">
        <v>18060000</v>
      </c>
      <c r="I819" s="27">
        <v>18060000</v>
      </c>
      <c r="J819" s="25" t="s">
        <v>31</v>
      </c>
      <c r="K819" s="25" t="s">
        <v>32</v>
      </c>
      <c r="L819" s="26" t="s">
        <v>115</v>
      </c>
    </row>
    <row r="820" spans="2:12" ht="75">
      <c r="B820" s="24">
        <v>80111600</v>
      </c>
      <c r="C820" s="28" t="s">
        <v>401</v>
      </c>
      <c r="D820" s="25" t="s">
        <v>49</v>
      </c>
      <c r="E820" s="25" t="s">
        <v>97</v>
      </c>
      <c r="F820" s="25" t="s">
        <v>29</v>
      </c>
      <c r="G820" s="25" t="s">
        <v>30</v>
      </c>
      <c r="H820" s="27">
        <v>18060000</v>
      </c>
      <c r="I820" s="27">
        <v>18060000</v>
      </c>
      <c r="J820" s="25" t="s">
        <v>31</v>
      </c>
      <c r="K820" s="25" t="s">
        <v>32</v>
      </c>
      <c r="L820" s="26" t="s">
        <v>115</v>
      </c>
    </row>
    <row r="821" spans="2:12" ht="75">
      <c r="B821" s="24">
        <v>80111600</v>
      </c>
      <c r="C821" s="28" t="s">
        <v>401</v>
      </c>
      <c r="D821" s="25" t="s">
        <v>52</v>
      </c>
      <c r="E821" s="25" t="s">
        <v>97</v>
      </c>
      <c r="F821" s="25" t="s">
        <v>29</v>
      </c>
      <c r="G821" s="25" t="s">
        <v>30</v>
      </c>
      <c r="H821" s="27">
        <v>18060000</v>
      </c>
      <c r="I821" s="27">
        <v>18060000</v>
      </c>
      <c r="J821" s="25" t="s">
        <v>31</v>
      </c>
      <c r="K821" s="25" t="s">
        <v>32</v>
      </c>
      <c r="L821" s="26" t="s">
        <v>115</v>
      </c>
    </row>
    <row r="822" spans="2:12" ht="75">
      <c r="B822" s="24">
        <v>80111600</v>
      </c>
      <c r="C822" s="28" t="s">
        <v>401</v>
      </c>
      <c r="D822" s="25" t="s">
        <v>49</v>
      </c>
      <c r="E822" s="25" t="s">
        <v>97</v>
      </c>
      <c r="F822" s="25" t="s">
        <v>29</v>
      </c>
      <c r="G822" s="25" t="s">
        <v>30</v>
      </c>
      <c r="H822" s="27">
        <v>18060000</v>
      </c>
      <c r="I822" s="27">
        <v>18060000</v>
      </c>
      <c r="J822" s="25" t="s">
        <v>31</v>
      </c>
      <c r="K822" s="25" t="s">
        <v>32</v>
      </c>
      <c r="L822" s="26" t="s">
        <v>115</v>
      </c>
    </row>
    <row r="823" spans="2:12" ht="75">
      <c r="B823" s="24">
        <v>80111600</v>
      </c>
      <c r="C823" s="28" t="s">
        <v>401</v>
      </c>
      <c r="D823" s="25" t="s">
        <v>52</v>
      </c>
      <c r="E823" s="25" t="s">
        <v>97</v>
      </c>
      <c r="F823" s="25" t="s">
        <v>29</v>
      </c>
      <c r="G823" s="25" t="s">
        <v>30</v>
      </c>
      <c r="H823" s="27">
        <v>18060000</v>
      </c>
      <c r="I823" s="27">
        <v>18060000</v>
      </c>
      <c r="J823" s="25" t="s">
        <v>31</v>
      </c>
      <c r="K823" s="25" t="s">
        <v>32</v>
      </c>
      <c r="L823" s="26" t="s">
        <v>115</v>
      </c>
    </row>
    <row r="824" spans="2:12" ht="75">
      <c r="B824" s="24">
        <v>80111600</v>
      </c>
      <c r="C824" s="28" t="s">
        <v>401</v>
      </c>
      <c r="D824" s="25" t="s">
        <v>52</v>
      </c>
      <c r="E824" s="25" t="s">
        <v>97</v>
      </c>
      <c r="F824" s="25" t="s">
        <v>29</v>
      </c>
      <c r="G824" s="25" t="s">
        <v>30</v>
      </c>
      <c r="H824" s="27">
        <f>18060000-5590000</f>
        <v>12470000</v>
      </c>
      <c r="I824" s="27">
        <f>18060000-5590000</f>
        <v>12470000</v>
      </c>
      <c r="J824" s="25" t="s">
        <v>31</v>
      </c>
      <c r="K824" s="25" t="s">
        <v>32</v>
      </c>
      <c r="L824" s="26" t="s">
        <v>115</v>
      </c>
    </row>
    <row r="825" spans="2:12" ht="75">
      <c r="B825" s="24">
        <v>80111600</v>
      </c>
      <c r="C825" s="28" t="s">
        <v>402</v>
      </c>
      <c r="D825" s="25" t="s">
        <v>78</v>
      </c>
      <c r="E825" s="25" t="s">
        <v>97</v>
      </c>
      <c r="F825" s="25" t="s">
        <v>29</v>
      </c>
      <c r="G825" s="25" t="s">
        <v>30</v>
      </c>
      <c r="H825" s="27">
        <v>5590000</v>
      </c>
      <c r="I825" s="27">
        <v>5590000</v>
      </c>
      <c r="J825" s="25" t="s">
        <v>31</v>
      </c>
      <c r="K825" s="25" t="s">
        <v>32</v>
      </c>
      <c r="L825" s="26" t="s">
        <v>115</v>
      </c>
    </row>
    <row r="826" spans="2:12" ht="75">
      <c r="B826" s="24">
        <v>80111600</v>
      </c>
      <c r="C826" s="28" t="s">
        <v>401</v>
      </c>
      <c r="D826" s="25" t="s">
        <v>52</v>
      </c>
      <c r="E826" s="25" t="s">
        <v>97</v>
      </c>
      <c r="F826" s="25" t="s">
        <v>29</v>
      </c>
      <c r="G826" s="25" t="s">
        <v>30</v>
      </c>
      <c r="H826" s="27">
        <v>18060000</v>
      </c>
      <c r="I826" s="27">
        <v>18060000</v>
      </c>
      <c r="J826" s="25" t="s">
        <v>31</v>
      </c>
      <c r="K826" s="25" t="s">
        <v>32</v>
      </c>
      <c r="L826" s="26" t="s">
        <v>115</v>
      </c>
    </row>
    <row r="827" spans="2:12" ht="75">
      <c r="B827" s="24">
        <v>80111600</v>
      </c>
      <c r="C827" s="28" t="s">
        <v>401</v>
      </c>
      <c r="D827" s="25" t="s">
        <v>52</v>
      </c>
      <c r="E827" s="25" t="s">
        <v>97</v>
      </c>
      <c r="F827" s="25" t="s">
        <v>29</v>
      </c>
      <c r="G827" s="25" t="s">
        <v>30</v>
      </c>
      <c r="H827" s="27">
        <v>18060000</v>
      </c>
      <c r="I827" s="27">
        <v>18060000</v>
      </c>
      <c r="J827" s="25" t="s">
        <v>31</v>
      </c>
      <c r="K827" s="25" t="s">
        <v>32</v>
      </c>
      <c r="L827" s="26" t="s">
        <v>115</v>
      </c>
    </row>
    <row r="828" spans="2:12" ht="90">
      <c r="B828" s="24">
        <v>80111600</v>
      </c>
      <c r="C828" s="28" t="s">
        <v>403</v>
      </c>
      <c r="D828" s="25" t="s">
        <v>36</v>
      </c>
      <c r="E828" s="25" t="s">
        <v>58</v>
      </c>
      <c r="F828" s="25" t="s">
        <v>29</v>
      </c>
      <c r="G828" s="25" t="s">
        <v>30</v>
      </c>
      <c r="H828" s="27">
        <v>6020000</v>
      </c>
      <c r="I828" s="27">
        <v>6020000</v>
      </c>
      <c r="J828" s="25" t="s">
        <v>31</v>
      </c>
      <c r="K828" s="25" t="s">
        <v>32</v>
      </c>
      <c r="L828" s="26" t="s">
        <v>115</v>
      </c>
    </row>
    <row r="829" spans="2:12" ht="90">
      <c r="B829" s="24">
        <v>80111600</v>
      </c>
      <c r="C829" s="28" t="s">
        <v>404</v>
      </c>
      <c r="D829" s="25" t="s">
        <v>36</v>
      </c>
      <c r="E829" s="25" t="s">
        <v>58</v>
      </c>
      <c r="F829" s="25" t="s">
        <v>29</v>
      </c>
      <c r="G829" s="25" t="s">
        <v>30</v>
      </c>
      <c r="H829" s="27">
        <v>6020000</v>
      </c>
      <c r="I829" s="27">
        <v>6020000</v>
      </c>
      <c r="J829" s="25" t="s">
        <v>31</v>
      </c>
      <c r="K829" s="25" t="s">
        <v>32</v>
      </c>
      <c r="L829" s="26" t="s">
        <v>115</v>
      </c>
    </row>
    <row r="830" spans="2:12" ht="90">
      <c r="B830" s="24">
        <v>80111600</v>
      </c>
      <c r="C830" s="28" t="s">
        <v>405</v>
      </c>
      <c r="D830" s="25" t="s">
        <v>36</v>
      </c>
      <c r="E830" s="25" t="s">
        <v>62</v>
      </c>
      <c r="F830" s="25" t="s">
        <v>29</v>
      </c>
      <c r="G830" s="25" t="s">
        <v>30</v>
      </c>
      <c r="H830" s="27">
        <v>6020000</v>
      </c>
      <c r="I830" s="27">
        <v>6020000</v>
      </c>
      <c r="J830" s="25" t="s">
        <v>31</v>
      </c>
      <c r="K830" s="25" t="s">
        <v>32</v>
      </c>
      <c r="L830" s="26" t="s">
        <v>115</v>
      </c>
    </row>
    <row r="831" spans="2:12" ht="90">
      <c r="B831" s="24">
        <v>80111600</v>
      </c>
      <c r="C831" s="28" t="s">
        <v>406</v>
      </c>
      <c r="D831" s="25" t="s">
        <v>36</v>
      </c>
      <c r="E831" s="25" t="s">
        <v>58</v>
      </c>
      <c r="F831" s="25" t="s">
        <v>29</v>
      </c>
      <c r="G831" s="25" t="s">
        <v>30</v>
      </c>
      <c r="H831" s="27">
        <f>18362353+3440000+557647-6020000-6020000-6020000</f>
        <v>4300000</v>
      </c>
      <c r="I831" s="27">
        <f>18362353+3440000+557647-6020000-6020000-6020000</f>
        <v>4300000</v>
      </c>
      <c r="J831" s="25" t="s">
        <v>31</v>
      </c>
      <c r="K831" s="25" t="s">
        <v>32</v>
      </c>
      <c r="L831" s="26" t="s">
        <v>115</v>
      </c>
    </row>
    <row r="832" spans="2:12" ht="75">
      <c r="B832" s="24">
        <v>80111600</v>
      </c>
      <c r="C832" s="28" t="s">
        <v>401</v>
      </c>
      <c r="D832" s="25" t="s">
        <v>55</v>
      </c>
      <c r="E832" s="25" t="s">
        <v>97</v>
      </c>
      <c r="F832" s="25" t="s">
        <v>29</v>
      </c>
      <c r="G832" s="25" t="s">
        <v>30</v>
      </c>
      <c r="H832" s="27">
        <v>14620000</v>
      </c>
      <c r="I832" s="27">
        <v>14620000</v>
      </c>
      <c r="J832" s="25" t="s">
        <v>31</v>
      </c>
      <c r="K832" s="25" t="s">
        <v>32</v>
      </c>
      <c r="L832" s="26" t="s">
        <v>115</v>
      </c>
    </row>
    <row r="833" spans="2:12" ht="75">
      <c r="B833" s="24">
        <v>80111600</v>
      </c>
      <c r="C833" s="28" t="s">
        <v>401</v>
      </c>
      <c r="D833" s="25" t="s">
        <v>49</v>
      </c>
      <c r="E833" s="25" t="s">
        <v>97</v>
      </c>
      <c r="F833" s="25" t="s">
        <v>29</v>
      </c>
      <c r="G833" s="25" t="s">
        <v>30</v>
      </c>
      <c r="H833" s="27">
        <v>49350000</v>
      </c>
      <c r="I833" s="27">
        <v>49350000</v>
      </c>
      <c r="J833" s="25" t="s">
        <v>31</v>
      </c>
      <c r="K833" s="25" t="s">
        <v>32</v>
      </c>
      <c r="L833" s="26" t="s">
        <v>115</v>
      </c>
    </row>
    <row r="834" spans="2:12" ht="75">
      <c r="B834" s="24">
        <v>80111600</v>
      </c>
      <c r="C834" s="28" t="s">
        <v>401</v>
      </c>
      <c r="D834" s="25" t="s">
        <v>52</v>
      </c>
      <c r="E834" s="25" t="s">
        <v>97</v>
      </c>
      <c r="F834" s="25" t="s">
        <v>29</v>
      </c>
      <c r="G834" s="25" t="s">
        <v>30</v>
      </c>
      <c r="H834" s="27">
        <v>49350000</v>
      </c>
      <c r="I834" s="27">
        <v>49350000</v>
      </c>
      <c r="J834" s="25" t="s">
        <v>31</v>
      </c>
      <c r="K834" s="25" t="s">
        <v>32</v>
      </c>
      <c r="L834" s="26" t="s">
        <v>115</v>
      </c>
    </row>
    <row r="835" spans="2:12" ht="75">
      <c r="B835" s="24">
        <v>80111600</v>
      </c>
      <c r="C835" s="28" t="s">
        <v>401</v>
      </c>
      <c r="D835" s="25" t="s">
        <v>49</v>
      </c>
      <c r="E835" s="25" t="s">
        <v>97</v>
      </c>
      <c r="F835" s="25" t="s">
        <v>29</v>
      </c>
      <c r="G835" s="25" t="s">
        <v>30</v>
      </c>
      <c r="H835" s="27">
        <v>49350000</v>
      </c>
      <c r="I835" s="27">
        <v>49350000</v>
      </c>
      <c r="J835" s="25" t="s">
        <v>31</v>
      </c>
      <c r="K835" s="25" t="s">
        <v>32</v>
      </c>
      <c r="L835" s="26" t="s">
        <v>115</v>
      </c>
    </row>
    <row r="836" spans="2:12" ht="75">
      <c r="B836" s="24">
        <v>80111600</v>
      </c>
      <c r="C836" s="28" t="s">
        <v>401</v>
      </c>
      <c r="D836" s="25" t="s">
        <v>52</v>
      </c>
      <c r="E836" s="25" t="s">
        <v>97</v>
      </c>
      <c r="F836" s="25" t="s">
        <v>29</v>
      </c>
      <c r="G836" s="25" t="s">
        <v>30</v>
      </c>
      <c r="H836" s="27">
        <v>49350000</v>
      </c>
      <c r="I836" s="27">
        <v>49350000</v>
      </c>
      <c r="J836" s="25" t="s">
        <v>31</v>
      </c>
      <c r="K836" s="25" t="s">
        <v>32</v>
      </c>
      <c r="L836" s="26" t="s">
        <v>115</v>
      </c>
    </row>
    <row r="837" spans="2:12" ht="75">
      <c r="B837" s="24">
        <v>80111600</v>
      </c>
      <c r="C837" s="28" t="s">
        <v>401</v>
      </c>
      <c r="D837" s="25" t="s">
        <v>49</v>
      </c>
      <c r="E837" s="25" t="s">
        <v>97</v>
      </c>
      <c r="F837" s="25" t="s">
        <v>29</v>
      </c>
      <c r="G837" s="25" t="s">
        <v>30</v>
      </c>
      <c r="H837" s="27">
        <v>49350000</v>
      </c>
      <c r="I837" s="27">
        <v>49350000</v>
      </c>
      <c r="J837" s="25" t="s">
        <v>31</v>
      </c>
      <c r="K837" s="25" t="s">
        <v>32</v>
      </c>
      <c r="L837" s="26" t="s">
        <v>115</v>
      </c>
    </row>
    <row r="838" spans="2:12" ht="75">
      <c r="B838" s="24">
        <v>80111600</v>
      </c>
      <c r="C838" s="28" t="s">
        <v>401</v>
      </c>
      <c r="D838" s="25" t="s">
        <v>52</v>
      </c>
      <c r="E838" s="25" t="s">
        <v>97</v>
      </c>
      <c r="F838" s="25" t="s">
        <v>29</v>
      </c>
      <c r="G838" s="25" t="s">
        <v>30</v>
      </c>
      <c r="H838" s="27">
        <v>49350000</v>
      </c>
      <c r="I838" s="27">
        <v>49350000</v>
      </c>
      <c r="J838" s="25" t="s">
        <v>31</v>
      </c>
      <c r="K838" s="25" t="s">
        <v>32</v>
      </c>
      <c r="L838" s="26" t="s">
        <v>115</v>
      </c>
    </row>
    <row r="839" spans="2:12" ht="75">
      <c r="B839" s="24">
        <v>80111600</v>
      </c>
      <c r="C839" s="28" t="s">
        <v>401</v>
      </c>
      <c r="D839" s="25" t="s">
        <v>49</v>
      </c>
      <c r="E839" s="25" t="s">
        <v>97</v>
      </c>
      <c r="F839" s="25" t="s">
        <v>29</v>
      </c>
      <c r="G839" s="25" t="s">
        <v>30</v>
      </c>
      <c r="H839" s="27">
        <v>49350000</v>
      </c>
      <c r="I839" s="27">
        <v>49350000</v>
      </c>
      <c r="J839" s="25" t="s">
        <v>31</v>
      </c>
      <c r="K839" s="25" t="s">
        <v>32</v>
      </c>
      <c r="L839" s="26" t="s">
        <v>115</v>
      </c>
    </row>
    <row r="840" spans="2:12" ht="75">
      <c r="B840" s="24">
        <v>80111600</v>
      </c>
      <c r="C840" s="28" t="s">
        <v>401</v>
      </c>
      <c r="D840" s="25" t="s">
        <v>49</v>
      </c>
      <c r="E840" s="25" t="s">
        <v>97</v>
      </c>
      <c r="F840" s="25" t="s">
        <v>29</v>
      </c>
      <c r="G840" s="25" t="s">
        <v>30</v>
      </c>
      <c r="H840" s="27">
        <v>49350000</v>
      </c>
      <c r="I840" s="27">
        <v>49350000</v>
      </c>
      <c r="J840" s="25" t="s">
        <v>31</v>
      </c>
      <c r="K840" s="25" t="s">
        <v>32</v>
      </c>
      <c r="L840" s="26" t="s">
        <v>115</v>
      </c>
    </row>
    <row r="841" spans="2:12" ht="75">
      <c r="B841" s="24">
        <v>80111600</v>
      </c>
      <c r="C841" s="28" t="s">
        <v>401</v>
      </c>
      <c r="D841" s="25" t="s">
        <v>49</v>
      </c>
      <c r="E841" s="25" t="s">
        <v>97</v>
      </c>
      <c r="F841" s="25" t="s">
        <v>29</v>
      </c>
      <c r="G841" s="25" t="s">
        <v>30</v>
      </c>
      <c r="H841" s="27">
        <v>32760000</v>
      </c>
      <c r="I841" s="27">
        <v>32760000</v>
      </c>
      <c r="J841" s="25" t="s">
        <v>31</v>
      </c>
      <c r="K841" s="25" t="s">
        <v>32</v>
      </c>
      <c r="L841" s="26" t="s">
        <v>115</v>
      </c>
    </row>
    <row r="842" spans="2:12" ht="75">
      <c r="B842" s="24">
        <v>80111600</v>
      </c>
      <c r="C842" s="28" t="s">
        <v>401</v>
      </c>
      <c r="D842" s="25" t="s">
        <v>52</v>
      </c>
      <c r="E842" s="25" t="s">
        <v>97</v>
      </c>
      <c r="F842" s="25" t="s">
        <v>29</v>
      </c>
      <c r="G842" s="25" t="s">
        <v>30</v>
      </c>
      <c r="H842" s="27">
        <v>32760000</v>
      </c>
      <c r="I842" s="27">
        <v>32760000</v>
      </c>
      <c r="J842" s="25" t="s">
        <v>31</v>
      </c>
      <c r="K842" s="25" t="s">
        <v>32</v>
      </c>
      <c r="L842" s="26" t="s">
        <v>115</v>
      </c>
    </row>
    <row r="843" spans="2:12" ht="75">
      <c r="B843" s="24">
        <v>80111600</v>
      </c>
      <c r="C843" s="28" t="s">
        <v>401</v>
      </c>
      <c r="D843" s="25" t="s">
        <v>49</v>
      </c>
      <c r="E843" s="25" t="s">
        <v>97</v>
      </c>
      <c r="F843" s="25" t="s">
        <v>29</v>
      </c>
      <c r="G843" s="25" t="s">
        <v>30</v>
      </c>
      <c r="H843" s="27">
        <v>32760000</v>
      </c>
      <c r="I843" s="27">
        <v>32760000</v>
      </c>
      <c r="J843" s="25" t="s">
        <v>31</v>
      </c>
      <c r="K843" s="25" t="s">
        <v>32</v>
      </c>
      <c r="L843" s="26" t="s">
        <v>115</v>
      </c>
    </row>
    <row r="844" spans="2:12" ht="75">
      <c r="B844" s="24">
        <v>80111600</v>
      </c>
      <c r="C844" s="28" t="s">
        <v>401</v>
      </c>
      <c r="D844" s="25" t="s">
        <v>52</v>
      </c>
      <c r="E844" s="25" t="s">
        <v>97</v>
      </c>
      <c r="F844" s="25" t="s">
        <v>29</v>
      </c>
      <c r="G844" s="25" t="s">
        <v>30</v>
      </c>
      <c r="H844" s="27">
        <v>32760000</v>
      </c>
      <c r="I844" s="27">
        <v>32760000</v>
      </c>
      <c r="J844" s="25" t="s">
        <v>31</v>
      </c>
      <c r="K844" s="25" t="s">
        <v>32</v>
      </c>
      <c r="L844" s="26" t="s">
        <v>115</v>
      </c>
    </row>
    <row r="845" spans="2:12" ht="75">
      <c r="B845" s="24">
        <v>80111600</v>
      </c>
      <c r="C845" s="28" t="s">
        <v>401</v>
      </c>
      <c r="D845" s="25" t="s">
        <v>52</v>
      </c>
      <c r="E845" s="25" t="s">
        <v>97</v>
      </c>
      <c r="F845" s="25" t="s">
        <v>29</v>
      </c>
      <c r="G845" s="25" t="s">
        <v>30</v>
      </c>
      <c r="H845" s="27">
        <v>32760000</v>
      </c>
      <c r="I845" s="27">
        <v>32760000</v>
      </c>
      <c r="J845" s="25" t="s">
        <v>31</v>
      </c>
      <c r="K845" s="25" t="s">
        <v>32</v>
      </c>
      <c r="L845" s="26" t="s">
        <v>115</v>
      </c>
    </row>
    <row r="846" spans="2:12" ht="75">
      <c r="B846" s="24">
        <v>80111600</v>
      </c>
      <c r="C846" s="28" t="s">
        <v>401</v>
      </c>
      <c r="D846" s="25" t="s">
        <v>52</v>
      </c>
      <c r="E846" s="25" t="s">
        <v>97</v>
      </c>
      <c r="F846" s="25" t="s">
        <v>29</v>
      </c>
      <c r="G846" s="25" t="s">
        <v>30</v>
      </c>
      <c r="H846" s="27">
        <v>32760000</v>
      </c>
      <c r="I846" s="27">
        <v>32760000</v>
      </c>
      <c r="J846" s="25" t="s">
        <v>31</v>
      </c>
      <c r="K846" s="25" t="s">
        <v>32</v>
      </c>
      <c r="L846" s="26" t="s">
        <v>115</v>
      </c>
    </row>
    <row r="847" spans="2:12" ht="75">
      <c r="B847" s="24">
        <v>80111600</v>
      </c>
      <c r="C847" s="28" t="s">
        <v>401</v>
      </c>
      <c r="D847" s="25" t="s">
        <v>49</v>
      </c>
      <c r="E847" s="25" t="s">
        <v>58</v>
      </c>
      <c r="F847" s="25" t="s">
        <v>29</v>
      </c>
      <c r="G847" s="25" t="s">
        <v>30</v>
      </c>
      <c r="H847" s="27">
        <v>12040000</v>
      </c>
      <c r="I847" s="27">
        <v>12040000</v>
      </c>
      <c r="J847" s="25" t="s">
        <v>31</v>
      </c>
      <c r="K847" s="25" t="s">
        <v>32</v>
      </c>
      <c r="L847" s="26" t="s">
        <v>115</v>
      </c>
    </row>
    <row r="848" spans="2:12" ht="75">
      <c r="B848" s="24">
        <v>80111600</v>
      </c>
      <c r="C848" s="28" t="s">
        <v>401</v>
      </c>
      <c r="D848" s="25" t="s">
        <v>49</v>
      </c>
      <c r="E848" s="25" t="s">
        <v>58</v>
      </c>
      <c r="F848" s="25" t="s">
        <v>29</v>
      </c>
      <c r="G848" s="25" t="s">
        <v>30</v>
      </c>
      <c r="H848" s="27">
        <v>12040000</v>
      </c>
      <c r="I848" s="27">
        <v>12040000</v>
      </c>
      <c r="J848" s="25" t="s">
        <v>31</v>
      </c>
      <c r="K848" s="25" t="s">
        <v>32</v>
      </c>
      <c r="L848" s="26" t="s">
        <v>115</v>
      </c>
    </row>
    <row r="849" spans="2:12" ht="75">
      <c r="B849" s="24">
        <v>80111600</v>
      </c>
      <c r="C849" s="28" t="s">
        <v>401</v>
      </c>
      <c r="D849" s="25" t="s">
        <v>52</v>
      </c>
      <c r="E849" s="25" t="s">
        <v>95</v>
      </c>
      <c r="F849" s="25" t="s">
        <v>29</v>
      </c>
      <c r="G849" s="25" t="s">
        <v>30</v>
      </c>
      <c r="H849" s="27">
        <v>12040000</v>
      </c>
      <c r="I849" s="27">
        <v>12040000</v>
      </c>
      <c r="J849" s="25" t="s">
        <v>31</v>
      </c>
      <c r="K849" s="25" t="s">
        <v>32</v>
      </c>
      <c r="L849" s="26" t="s">
        <v>115</v>
      </c>
    </row>
    <row r="850" spans="2:12" ht="75">
      <c r="B850" s="24">
        <v>80111600</v>
      </c>
      <c r="C850" s="28" t="s">
        <v>401</v>
      </c>
      <c r="D850" s="25" t="s">
        <v>52</v>
      </c>
      <c r="E850" s="25" t="s">
        <v>58</v>
      </c>
      <c r="F850" s="25" t="s">
        <v>29</v>
      </c>
      <c r="G850" s="25" t="s">
        <v>30</v>
      </c>
      <c r="H850" s="27">
        <v>12040000</v>
      </c>
      <c r="I850" s="27">
        <v>12040000</v>
      </c>
      <c r="J850" s="25" t="s">
        <v>31</v>
      </c>
      <c r="K850" s="25" t="s">
        <v>32</v>
      </c>
      <c r="L850" s="26" t="s">
        <v>115</v>
      </c>
    </row>
    <row r="851" spans="2:12" ht="75">
      <c r="B851" s="24">
        <v>80111600</v>
      </c>
      <c r="C851" s="28" t="s">
        <v>401</v>
      </c>
      <c r="D851" s="25" t="s">
        <v>55</v>
      </c>
      <c r="E851" s="25" t="s">
        <v>97</v>
      </c>
      <c r="F851" s="25" t="s">
        <v>29</v>
      </c>
      <c r="G851" s="25" t="s">
        <v>30</v>
      </c>
      <c r="H851" s="27">
        <v>15480000</v>
      </c>
      <c r="I851" s="27">
        <v>15480000</v>
      </c>
      <c r="J851" s="25" t="s">
        <v>31</v>
      </c>
      <c r="K851" s="25" t="s">
        <v>32</v>
      </c>
      <c r="L851" s="26" t="s">
        <v>115</v>
      </c>
    </row>
    <row r="852" spans="2:12" ht="90">
      <c r="B852" s="24">
        <v>94131500</v>
      </c>
      <c r="C852" s="28" t="s">
        <v>407</v>
      </c>
      <c r="D852" s="25" t="s">
        <v>39</v>
      </c>
      <c r="E852" s="25" t="s">
        <v>80</v>
      </c>
      <c r="F852" s="25" t="s">
        <v>29</v>
      </c>
      <c r="G852" s="25" t="s">
        <v>30</v>
      </c>
      <c r="H852" s="27">
        <v>120000000</v>
      </c>
      <c r="I852" s="27">
        <v>120000000</v>
      </c>
      <c r="J852" s="25" t="s">
        <v>31</v>
      </c>
      <c r="K852" s="25" t="s">
        <v>32</v>
      </c>
      <c r="L852" s="26" t="s">
        <v>115</v>
      </c>
    </row>
    <row r="853" spans="2:12" ht="60">
      <c r="B853" s="24">
        <v>80131500</v>
      </c>
      <c r="C853" s="28" t="s">
        <v>408</v>
      </c>
      <c r="D853" s="25" t="s">
        <v>49</v>
      </c>
      <c r="E853" s="25" t="s">
        <v>47</v>
      </c>
      <c r="F853" s="25" t="s">
        <v>29</v>
      </c>
      <c r="G853" s="25" t="s">
        <v>30</v>
      </c>
      <c r="H853" s="27">
        <f>94000000+38240000</f>
        <v>132240000</v>
      </c>
      <c r="I853" s="27">
        <f>94000000+38240000</f>
        <v>132240000</v>
      </c>
      <c r="J853" s="25" t="s">
        <v>31</v>
      </c>
      <c r="K853" s="25" t="s">
        <v>32</v>
      </c>
      <c r="L853" s="26" t="s">
        <v>115</v>
      </c>
    </row>
    <row r="854" spans="2:12" ht="60">
      <c r="B854" s="24">
        <v>80131500</v>
      </c>
      <c r="C854" s="28" t="s">
        <v>409</v>
      </c>
      <c r="D854" s="25" t="s">
        <v>36</v>
      </c>
      <c r="E854" s="25" t="s">
        <v>80</v>
      </c>
      <c r="F854" s="25" t="s">
        <v>29</v>
      </c>
      <c r="G854" s="25" t="s">
        <v>30</v>
      </c>
      <c r="H854" s="27">
        <f>871296576-269400000-586000000+153120000-34800000-1054976</f>
        <v>133161600</v>
      </c>
      <c r="I854" s="27">
        <f>871296576-269400000-586000000+153120000-34800000-1054976</f>
        <v>133161600</v>
      </c>
      <c r="J854" s="25" t="s">
        <v>31</v>
      </c>
      <c r="K854" s="25" t="s">
        <v>32</v>
      </c>
      <c r="L854" s="26" t="s">
        <v>115</v>
      </c>
    </row>
    <row r="855" spans="2:12" ht="75">
      <c r="B855" s="24">
        <v>80131500</v>
      </c>
      <c r="C855" s="28" t="s">
        <v>410</v>
      </c>
      <c r="D855" s="25" t="s">
        <v>36</v>
      </c>
      <c r="E855" s="25" t="s">
        <v>62</v>
      </c>
      <c r="F855" s="25" t="s">
        <v>29</v>
      </c>
      <c r="G855" s="25" t="s">
        <v>30</v>
      </c>
      <c r="H855" s="27">
        <f>22000000+26510000</f>
        <v>48510000</v>
      </c>
      <c r="I855" s="27">
        <f>22000000+26510000</f>
        <v>48510000</v>
      </c>
      <c r="J855" s="25" t="s">
        <v>31</v>
      </c>
      <c r="K855" s="25" t="s">
        <v>32</v>
      </c>
      <c r="L855" s="26" t="s">
        <v>115</v>
      </c>
    </row>
    <row r="856" spans="2:12" ht="75">
      <c r="B856" s="24">
        <v>80131500</v>
      </c>
      <c r="C856" s="28" t="s">
        <v>411</v>
      </c>
      <c r="D856" s="25" t="s">
        <v>39</v>
      </c>
      <c r="E856" s="25" t="s">
        <v>62</v>
      </c>
      <c r="F856" s="25" t="s">
        <v>29</v>
      </c>
      <c r="G856" s="25" t="s">
        <v>30</v>
      </c>
      <c r="H856" s="27">
        <f>132000000+240000</f>
        <v>132240000</v>
      </c>
      <c r="I856" s="27">
        <f>132000000+240000</f>
        <v>132240000</v>
      </c>
      <c r="J856" s="25" t="s">
        <v>31</v>
      </c>
      <c r="K856" s="25" t="s">
        <v>32</v>
      </c>
      <c r="L856" s="26" t="s">
        <v>115</v>
      </c>
    </row>
    <row r="857" spans="2:12" ht="60">
      <c r="B857" s="24">
        <v>80131500</v>
      </c>
      <c r="C857" s="28" t="s">
        <v>412</v>
      </c>
      <c r="D857" s="25" t="s">
        <v>43</v>
      </c>
      <c r="E857" s="25" t="s">
        <v>62</v>
      </c>
      <c r="F857" s="25" t="s">
        <v>29</v>
      </c>
      <c r="G857" s="25" t="s">
        <v>30</v>
      </c>
      <c r="H857" s="27">
        <f>56000000-240000+63511195</f>
        <v>119271195</v>
      </c>
      <c r="I857" s="27">
        <f>56000000-240000+63511195</f>
        <v>119271195</v>
      </c>
      <c r="J857" s="25" t="s">
        <v>31</v>
      </c>
      <c r="K857" s="25" t="s">
        <v>32</v>
      </c>
      <c r="L857" s="26" t="s">
        <v>115</v>
      </c>
    </row>
    <row r="858" spans="2:12" ht="60">
      <c r="B858" s="24">
        <v>80131500</v>
      </c>
      <c r="C858" s="28" t="s">
        <v>413</v>
      </c>
      <c r="D858" s="25" t="s">
        <v>135</v>
      </c>
      <c r="E858" s="25" t="s">
        <v>62</v>
      </c>
      <c r="F858" s="25" t="s">
        <v>29</v>
      </c>
      <c r="G858" s="25" t="s">
        <v>30</v>
      </c>
      <c r="H858" s="27">
        <f>107000000-49600000-19200000-5526533+132686533-82680000-12680000</f>
        <v>70000000</v>
      </c>
      <c r="I858" s="27">
        <f>107000000-49600000-19200000-5526533+132686533-82680000-12680000</f>
        <v>70000000</v>
      </c>
      <c r="J858" s="25" t="s">
        <v>31</v>
      </c>
      <c r="K858" s="25" t="s">
        <v>32</v>
      </c>
      <c r="L858" s="26" t="s">
        <v>115</v>
      </c>
    </row>
    <row r="859" spans="2:12" ht="60">
      <c r="B859" s="24">
        <v>80131500</v>
      </c>
      <c r="C859" s="28" t="s">
        <v>414</v>
      </c>
      <c r="D859" s="25" t="s">
        <v>78</v>
      </c>
      <c r="E859" s="25" t="s">
        <v>62</v>
      </c>
      <c r="F859" s="25" t="s">
        <v>29</v>
      </c>
      <c r="G859" s="25" t="s">
        <v>30</v>
      </c>
      <c r="H859" s="27">
        <f>12680000+95440000</f>
        <v>108120000</v>
      </c>
      <c r="I859" s="27">
        <f>12680000+95440000</f>
        <v>108120000</v>
      </c>
      <c r="J859" s="25" t="s">
        <v>31</v>
      </c>
      <c r="K859" s="25" t="s">
        <v>32</v>
      </c>
      <c r="L859" s="26" t="s">
        <v>115</v>
      </c>
    </row>
    <row r="860" spans="2:12" ht="60">
      <c r="B860" s="24">
        <v>80131500</v>
      </c>
      <c r="C860" s="28" t="s">
        <v>415</v>
      </c>
      <c r="D860" s="25" t="s">
        <v>43</v>
      </c>
      <c r="E860" s="25" t="s">
        <v>62</v>
      </c>
      <c r="F860" s="25" t="s">
        <v>29</v>
      </c>
      <c r="G860" s="25" t="s">
        <v>30</v>
      </c>
      <c r="H860" s="27">
        <v>82680000</v>
      </c>
      <c r="I860" s="27">
        <v>82680000</v>
      </c>
      <c r="J860" s="25" t="s">
        <v>31</v>
      </c>
      <c r="K860" s="25" t="s">
        <v>32</v>
      </c>
      <c r="L860" s="26" t="s">
        <v>115</v>
      </c>
    </row>
    <row r="861" spans="2:12" ht="60">
      <c r="B861" s="24">
        <v>80131500</v>
      </c>
      <c r="C861" s="28" t="s">
        <v>416</v>
      </c>
      <c r="D861" s="25" t="s">
        <v>39</v>
      </c>
      <c r="E861" s="25" t="s">
        <v>62</v>
      </c>
      <c r="F861" s="25" t="s">
        <v>29</v>
      </c>
      <c r="G861" s="25" t="s">
        <v>30</v>
      </c>
      <c r="H861" s="27">
        <v>19200000</v>
      </c>
      <c r="I861" s="27">
        <v>19200000</v>
      </c>
      <c r="J861" s="25" t="s">
        <v>31</v>
      </c>
      <c r="K861" s="25" t="s">
        <v>32</v>
      </c>
      <c r="L861" s="26" t="s">
        <v>115</v>
      </c>
    </row>
    <row r="862" spans="2:12" ht="60">
      <c r="B862" s="24">
        <v>80131500</v>
      </c>
      <c r="C862" s="28" t="s">
        <v>416</v>
      </c>
      <c r="D862" s="25" t="s">
        <v>39</v>
      </c>
      <c r="E862" s="25" t="s">
        <v>62</v>
      </c>
      <c r="F862" s="25" t="s">
        <v>29</v>
      </c>
      <c r="G862" s="25" t="s">
        <v>30</v>
      </c>
      <c r="H862" s="27">
        <f>140000000-69600000+49600000</f>
        <v>120000000</v>
      </c>
      <c r="I862" s="27">
        <f>140000000-69600000+49600000</f>
        <v>120000000</v>
      </c>
      <c r="J862" s="25" t="s">
        <v>31</v>
      </c>
      <c r="K862" s="25" t="s">
        <v>32</v>
      </c>
      <c r="L862" s="26" t="s">
        <v>115</v>
      </c>
    </row>
    <row r="863" spans="2:12" ht="75">
      <c r="B863" s="24">
        <v>80131500</v>
      </c>
      <c r="C863" s="28" t="s">
        <v>417</v>
      </c>
      <c r="D863" s="25" t="s">
        <v>45</v>
      </c>
      <c r="E863" s="25" t="s">
        <v>62</v>
      </c>
      <c r="F863" s="25" t="s">
        <v>29</v>
      </c>
      <c r="G863" s="25" t="s">
        <v>30</v>
      </c>
      <c r="H863" s="27">
        <v>269400000</v>
      </c>
      <c r="I863" s="27">
        <v>269400000</v>
      </c>
      <c r="J863" s="25" t="s">
        <v>31</v>
      </c>
      <c r="K863" s="25" t="s">
        <v>32</v>
      </c>
      <c r="L863" s="26" t="s">
        <v>115</v>
      </c>
    </row>
    <row r="864" spans="2:12" ht="60">
      <c r="B864" s="24">
        <v>80131500</v>
      </c>
      <c r="C864" s="28" t="s">
        <v>418</v>
      </c>
      <c r="D864" s="25" t="s">
        <v>52</v>
      </c>
      <c r="E864" s="25" t="s">
        <v>62</v>
      </c>
      <c r="F864" s="25" t="s">
        <v>29</v>
      </c>
      <c r="G864" s="25" t="s">
        <v>30</v>
      </c>
      <c r="H864" s="27">
        <v>45600000</v>
      </c>
      <c r="I864" s="27">
        <v>45600000</v>
      </c>
      <c r="J864" s="25" t="s">
        <v>31</v>
      </c>
      <c r="K864" s="25" t="s">
        <v>32</v>
      </c>
      <c r="L864" s="26" t="s">
        <v>115</v>
      </c>
    </row>
    <row r="865" spans="2:12" ht="60">
      <c r="B865" s="24">
        <v>80131500</v>
      </c>
      <c r="C865" s="28" t="s">
        <v>419</v>
      </c>
      <c r="D865" s="25" t="s">
        <v>41</v>
      </c>
      <c r="E865" s="25" t="s">
        <v>62</v>
      </c>
      <c r="F865" s="25" t="s">
        <v>29</v>
      </c>
      <c r="G865" s="25" t="s">
        <v>30</v>
      </c>
      <c r="H865" s="27">
        <v>120000000</v>
      </c>
      <c r="I865" s="27">
        <v>120000000</v>
      </c>
      <c r="J865" s="25" t="s">
        <v>31</v>
      </c>
      <c r="K865" s="25" t="s">
        <v>32</v>
      </c>
      <c r="L865" s="26" t="s">
        <v>115</v>
      </c>
    </row>
    <row r="866" spans="2:12" ht="60">
      <c r="B866" s="24">
        <v>80131500</v>
      </c>
      <c r="C866" s="28" t="s">
        <v>420</v>
      </c>
      <c r="D866" s="25" t="s">
        <v>52</v>
      </c>
      <c r="E866" s="25" t="s">
        <v>62</v>
      </c>
      <c r="F866" s="25" t="s">
        <v>29</v>
      </c>
      <c r="G866" s="25" t="s">
        <v>30</v>
      </c>
      <c r="H866" s="27">
        <v>167040000</v>
      </c>
      <c r="I866" s="27">
        <v>167040000</v>
      </c>
      <c r="J866" s="25" t="s">
        <v>31</v>
      </c>
      <c r="K866" s="25" t="s">
        <v>32</v>
      </c>
      <c r="L866" s="26" t="s">
        <v>115</v>
      </c>
    </row>
    <row r="867" spans="2:12" ht="60">
      <c r="B867" s="24">
        <v>80131500</v>
      </c>
      <c r="C867" s="28" t="s">
        <v>421</v>
      </c>
      <c r="D867" s="25" t="s">
        <v>39</v>
      </c>
      <c r="E867" s="25" t="s">
        <v>62</v>
      </c>
      <c r="F867" s="25" t="s">
        <v>29</v>
      </c>
      <c r="G867" s="25" t="s">
        <v>30</v>
      </c>
      <c r="H867" s="27">
        <v>34800000</v>
      </c>
      <c r="I867" s="27">
        <v>34800000</v>
      </c>
      <c r="J867" s="25" t="s">
        <v>31</v>
      </c>
      <c r="K867" s="25" t="s">
        <v>32</v>
      </c>
      <c r="L867" s="26" t="s">
        <v>115</v>
      </c>
    </row>
    <row r="868" spans="2:12" ht="60">
      <c r="B868" s="24">
        <v>80131500</v>
      </c>
      <c r="C868" s="28" t="s">
        <v>421</v>
      </c>
      <c r="D868" s="25" t="s">
        <v>39</v>
      </c>
      <c r="E868" s="25" t="s">
        <v>62</v>
      </c>
      <c r="F868" s="25" t="s">
        <v>29</v>
      </c>
      <c r="G868" s="25" t="s">
        <v>30</v>
      </c>
      <c r="H868" s="27">
        <v>139200000</v>
      </c>
      <c r="I868" s="27">
        <v>139200000</v>
      </c>
      <c r="J868" s="25" t="s">
        <v>31</v>
      </c>
      <c r="K868" s="25" t="s">
        <v>32</v>
      </c>
      <c r="L868" s="26" t="s">
        <v>115</v>
      </c>
    </row>
    <row r="869" spans="2:12" ht="60">
      <c r="B869" s="24">
        <v>80131500</v>
      </c>
      <c r="C869" s="28" t="s">
        <v>422</v>
      </c>
      <c r="D869" s="25" t="s">
        <v>45</v>
      </c>
      <c r="E869" s="25" t="s">
        <v>62</v>
      </c>
      <c r="F869" s="25" t="s">
        <v>29</v>
      </c>
      <c r="G869" s="25" t="s">
        <v>30</v>
      </c>
      <c r="H869" s="27">
        <v>97440000</v>
      </c>
      <c r="I869" s="27">
        <v>97440000</v>
      </c>
      <c r="J869" s="25" t="s">
        <v>31</v>
      </c>
      <c r="K869" s="25" t="s">
        <v>32</v>
      </c>
      <c r="L869" s="26" t="s">
        <v>115</v>
      </c>
    </row>
    <row r="870" spans="2:12" ht="60">
      <c r="B870" s="24">
        <v>80131500</v>
      </c>
      <c r="C870" s="28" t="s">
        <v>423</v>
      </c>
      <c r="D870" s="25" t="s">
        <v>41</v>
      </c>
      <c r="E870" s="25" t="s">
        <v>62</v>
      </c>
      <c r="F870" s="25" t="s">
        <v>29</v>
      </c>
      <c r="G870" s="25" t="s">
        <v>30</v>
      </c>
      <c r="H870" s="27">
        <v>125280000</v>
      </c>
      <c r="I870" s="27">
        <v>125280000</v>
      </c>
      <c r="J870" s="25" t="s">
        <v>31</v>
      </c>
      <c r="K870" s="25" t="s">
        <v>32</v>
      </c>
      <c r="L870" s="26" t="s">
        <v>115</v>
      </c>
    </row>
    <row r="871" spans="2:12" ht="75">
      <c r="B871" s="24">
        <v>80131500</v>
      </c>
      <c r="C871" s="28" t="s">
        <v>424</v>
      </c>
      <c r="D871" s="25" t="s">
        <v>41</v>
      </c>
      <c r="E871" s="25" t="s">
        <v>62</v>
      </c>
      <c r="F871" s="25" t="s">
        <v>29</v>
      </c>
      <c r="G871" s="25" t="s">
        <v>30</v>
      </c>
      <c r="H871" s="27">
        <v>194880000</v>
      </c>
      <c r="I871" s="27">
        <v>194880000</v>
      </c>
      <c r="J871" s="25" t="s">
        <v>31</v>
      </c>
      <c r="K871" s="25" t="s">
        <v>32</v>
      </c>
      <c r="L871" s="26" t="s">
        <v>115</v>
      </c>
    </row>
    <row r="872" spans="2:12" ht="60">
      <c r="B872" s="24">
        <v>80131500</v>
      </c>
      <c r="C872" s="28" t="s">
        <v>425</v>
      </c>
      <c r="D872" s="25" t="s">
        <v>77</v>
      </c>
      <c r="E872" s="25" t="s">
        <v>62</v>
      </c>
      <c r="F872" s="25" t="s">
        <v>29</v>
      </c>
      <c r="G872" s="25" t="s">
        <v>30</v>
      </c>
      <c r="H872" s="27">
        <v>132796800</v>
      </c>
      <c r="I872" s="27">
        <v>132796800</v>
      </c>
      <c r="J872" s="25" t="s">
        <v>31</v>
      </c>
      <c r="K872" s="25" t="s">
        <v>32</v>
      </c>
      <c r="L872" s="26" t="s">
        <v>115</v>
      </c>
    </row>
    <row r="873" spans="2:12" ht="75">
      <c r="B873" s="24">
        <v>78102200</v>
      </c>
      <c r="C873" s="28" t="s">
        <v>426</v>
      </c>
      <c r="D873" s="25" t="s">
        <v>52</v>
      </c>
      <c r="E873" s="25" t="s">
        <v>35</v>
      </c>
      <c r="F873" s="25" t="s">
        <v>84</v>
      </c>
      <c r="G873" s="25" t="s">
        <v>30</v>
      </c>
      <c r="H873" s="27">
        <v>20000000</v>
      </c>
      <c r="I873" s="27">
        <v>20000000</v>
      </c>
      <c r="J873" s="25" t="s">
        <v>31</v>
      </c>
      <c r="K873" s="25" t="s">
        <v>32</v>
      </c>
      <c r="L873" s="26" t="s">
        <v>115</v>
      </c>
    </row>
    <row r="874" spans="2:12" ht="75">
      <c r="B874" s="24" t="s">
        <v>427</v>
      </c>
      <c r="C874" s="28" t="s">
        <v>63</v>
      </c>
      <c r="D874" s="25" t="s">
        <v>45</v>
      </c>
      <c r="E874" s="25" t="s">
        <v>50</v>
      </c>
      <c r="F874" s="25" t="s">
        <v>64</v>
      </c>
      <c r="G874" s="25" t="s">
        <v>30</v>
      </c>
      <c r="H874" s="27">
        <f>2850000000+10000000-432000000+374293270</f>
        <v>2802293270</v>
      </c>
      <c r="I874" s="27">
        <f>2850000000+10000000-432000000+374293270</f>
        <v>2802293270</v>
      </c>
      <c r="J874" s="25" t="s">
        <v>31</v>
      </c>
      <c r="K874" s="25" t="s">
        <v>32</v>
      </c>
      <c r="L874" s="26" t="s">
        <v>115</v>
      </c>
    </row>
    <row r="875" spans="2:12" ht="90">
      <c r="B875" s="24" t="s">
        <v>427</v>
      </c>
      <c r="C875" s="28" t="s">
        <v>428</v>
      </c>
      <c r="D875" s="25" t="s">
        <v>55</v>
      </c>
      <c r="E875" s="25" t="s">
        <v>62</v>
      </c>
      <c r="F875" s="25" t="s">
        <v>64</v>
      </c>
      <c r="G875" s="25" t="s">
        <v>30</v>
      </c>
      <c r="H875" s="27">
        <v>432000000</v>
      </c>
      <c r="I875" s="27">
        <v>432000000</v>
      </c>
      <c r="J875" s="25" t="s">
        <v>31</v>
      </c>
      <c r="K875" s="25" t="s">
        <v>32</v>
      </c>
      <c r="L875" s="26" t="s">
        <v>115</v>
      </c>
    </row>
    <row r="876" spans="2:12" ht="90">
      <c r="B876" s="24" t="s">
        <v>81</v>
      </c>
      <c r="C876" s="28" t="s">
        <v>65</v>
      </c>
      <c r="D876" s="25" t="s">
        <v>39</v>
      </c>
      <c r="E876" s="25" t="s">
        <v>58</v>
      </c>
      <c r="F876" s="25" t="s">
        <v>64</v>
      </c>
      <c r="G876" s="25" t="s">
        <v>30</v>
      </c>
      <c r="H876" s="27">
        <f>1550000000-5216033-374293270-16800000+300000000</f>
        <v>1453690697</v>
      </c>
      <c r="I876" s="27">
        <f>1550000000-5216033-374293270-16800000+300000000</f>
        <v>1453690697</v>
      </c>
      <c r="J876" s="25" t="s">
        <v>31</v>
      </c>
      <c r="K876" s="25" t="s">
        <v>32</v>
      </c>
      <c r="L876" s="26" t="s">
        <v>115</v>
      </c>
    </row>
    <row r="877" spans="2:12" ht="60">
      <c r="B877" s="24">
        <v>81161700</v>
      </c>
      <c r="C877" s="28" t="s">
        <v>429</v>
      </c>
      <c r="D877" s="25" t="s">
        <v>45</v>
      </c>
      <c r="E877" s="25" t="s">
        <v>35</v>
      </c>
      <c r="F877" s="25" t="s">
        <v>29</v>
      </c>
      <c r="G877" s="25" t="s">
        <v>30</v>
      </c>
      <c r="H877" s="27">
        <v>16800000</v>
      </c>
      <c r="I877" s="27">
        <v>16800000</v>
      </c>
      <c r="J877" s="25" t="s">
        <v>31</v>
      </c>
      <c r="K877" s="25" t="s">
        <v>32</v>
      </c>
      <c r="L877" s="26" t="s">
        <v>115</v>
      </c>
    </row>
    <row r="878" spans="2:12" ht="45">
      <c r="B878" s="24">
        <v>46191601</v>
      </c>
      <c r="C878" s="28" t="s">
        <v>59</v>
      </c>
      <c r="D878" s="25" t="s">
        <v>52</v>
      </c>
      <c r="E878" s="25" t="s">
        <v>42</v>
      </c>
      <c r="F878" s="25" t="s">
        <v>53</v>
      </c>
      <c r="G878" s="25" t="s">
        <v>30</v>
      </c>
      <c r="H878" s="27">
        <v>5216033</v>
      </c>
      <c r="I878" s="27">
        <v>5216033</v>
      </c>
      <c r="J878" s="25" t="s">
        <v>31</v>
      </c>
      <c r="K878" s="25" t="s">
        <v>32</v>
      </c>
      <c r="L878" s="26" t="s">
        <v>115</v>
      </c>
    </row>
    <row r="879" spans="2:12" ht="60">
      <c r="B879" s="24">
        <v>72153002</v>
      </c>
      <c r="C879" s="28" t="s">
        <v>38</v>
      </c>
      <c r="D879" s="25" t="s">
        <v>43</v>
      </c>
      <c r="E879" s="25" t="s">
        <v>35</v>
      </c>
      <c r="F879" s="25" t="s">
        <v>48</v>
      </c>
      <c r="G879" s="25" t="s">
        <v>30</v>
      </c>
      <c r="H879" s="27">
        <v>90000000</v>
      </c>
      <c r="I879" s="27">
        <v>90000000</v>
      </c>
      <c r="J879" s="25" t="s">
        <v>31</v>
      </c>
      <c r="K879" s="25" t="s">
        <v>32</v>
      </c>
      <c r="L879" s="26" t="s">
        <v>115</v>
      </c>
    </row>
    <row r="880" spans="2:12" ht="150">
      <c r="B880" s="24" t="s">
        <v>90</v>
      </c>
      <c r="C880" s="28" t="s">
        <v>430</v>
      </c>
      <c r="D880" s="25" t="s">
        <v>44</v>
      </c>
      <c r="E880" s="25" t="s">
        <v>62</v>
      </c>
      <c r="F880" s="25" t="s">
        <v>48</v>
      </c>
      <c r="G880" s="25" t="s">
        <v>30</v>
      </c>
      <c r="H880" s="27">
        <f>250000000-150000000-50000000</f>
        <v>50000000</v>
      </c>
      <c r="I880" s="27">
        <f>250000000-150000000-50000000</f>
        <v>50000000</v>
      </c>
      <c r="J880" s="25" t="s">
        <v>31</v>
      </c>
      <c r="K880" s="25" t="s">
        <v>32</v>
      </c>
      <c r="L880" s="26" t="s">
        <v>115</v>
      </c>
    </row>
    <row r="881" spans="2:12" ht="150">
      <c r="B881" s="24" t="s">
        <v>90</v>
      </c>
      <c r="C881" s="28" t="s">
        <v>431</v>
      </c>
      <c r="D881" s="25" t="s">
        <v>45</v>
      </c>
      <c r="E881" s="25" t="s">
        <v>62</v>
      </c>
      <c r="F881" s="25" t="s">
        <v>48</v>
      </c>
      <c r="G881" s="25" t="s">
        <v>30</v>
      </c>
      <c r="H881" s="27">
        <v>150000000</v>
      </c>
      <c r="I881" s="27">
        <v>150000000</v>
      </c>
      <c r="J881" s="25" t="s">
        <v>31</v>
      </c>
      <c r="K881" s="25" t="s">
        <v>32</v>
      </c>
      <c r="L881" s="26" t="s">
        <v>115</v>
      </c>
    </row>
    <row r="882" spans="2:12" ht="75">
      <c r="B882" s="24">
        <v>82121500</v>
      </c>
      <c r="C882" s="28" t="s">
        <v>432</v>
      </c>
      <c r="D882" s="25" t="s">
        <v>44</v>
      </c>
      <c r="E882" s="25" t="s">
        <v>80</v>
      </c>
      <c r="F882" s="25" t="s">
        <v>64</v>
      </c>
      <c r="G882" s="25" t="s">
        <v>30</v>
      </c>
      <c r="H882" s="27">
        <f>28865100-8142521</f>
        <v>20722579</v>
      </c>
      <c r="I882" s="27">
        <f>28865100-8142521</f>
        <v>20722579</v>
      </c>
      <c r="J882" s="25" t="s">
        <v>31</v>
      </c>
      <c r="K882" s="25" t="s">
        <v>32</v>
      </c>
      <c r="L882" s="26" t="s">
        <v>115</v>
      </c>
    </row>
    <row r="883" spans="2:12" ht="75">
      <c r="B883" s="24">
        <v>82121500</v>
      </c>
      <c r="C883" s="28" t="s">
        <v>432</v>
      </c>
      <c r="D883" s="25" t="s">
        <v>44</v>
      </c>
      <c r="E883" s="25" t="s">
        <v>80</v>
      </c>
      <c r="F883" s="25" t="s">
        <v>64</v>
      </c>
      <c r="G883" s="25" t="s">
        <v>30</v>
      </c>
      <c r="H883" s="27">
        <v>15599900</v>
      </c>
      <c r="I883" s="27">
        <v>15599900</v>
      </c>
      <c r="J883" s="25" t="s">
        <v>31</v>
      </c>
      <c r="K883" s="25" t="s">
        <v>32</v>
      </c>
      <c r="L883" s="26" t="s">
        <v>115</v>
      </c>
    </row>
    <row r="884" spans="2:12" ht="45">
      <c r="B884" s="24" t="s">
        <v>433</v>
      </c>
      <c r="C884" s="28" t="s">
        <v>434</v>
      </c>
      <c r="D884" s="25" t="s">
        <v>78</v>
      </c>
      <c r="E884" s="25" t="s">
        <v>68</v>
      </c>
      <c r="F884" s="25" t="s">
        <v>64</v>
      </c>
      <c r="G884" s="25" t="s">
        <v>30</v>
      </c>
      <c r="H884" s="27">
        <v>49538000</v>
      </c>
      <c r="I884" s="27">
        <v>49538000</v>
      </c>
      <c r="J884" s="25" t="s">
        <v>31</v>
      </c>
      <c r="K884" s="25" t="s">
        <v>32</v>
      </c>
      <c r="L884" s="26" t="s">
        <v>115</v>
      </c>
    </row>
    <row r="885" spans="2:12" ht="409.5">
      <c r="B885" s="24" t="s">
        <v>435</v>
      </c>
      <c r="C885" s="28" t="s">
        <v>436</v>
      </c>
      <c r="D885" s="25" t="s">
        <v>78</v>
      </c>
      <c r="E885" s="25" t="s">
        <v>68</v>
      </c>
      <c r="F885" s="25" t="s">
        <v>53</v>
      </c>
      <c r="G885" s="25" t="s">
        <v>30</v>
      </c>
      <c r="H885" s="27">
        <v>20149694</v>
      </c>
      <c r="I885" s="27">
        <v>20149694</v>
      </c>
      <c r="J885" s="25" t="s">
        <v>31</v>
      </c>
      <c r="K885" s="25" t="s">
        <v>32</v>
      </c>
      <c r="L885" s="26" t="s">
        <v>115</v>
      </c>
    </row>
    <row r="886" spans="2:12" ht="105">
      <c r="B886" s="24" t="s">
        <v>437</v>
      </c>
      <c r="C886" s="28" t="s">
        <v>438</v>
      </c>
      <c r="D886" s="25" t="s">
        <v>44</v>
      </c>
      <c r="E886" s="25" t="s">
        <v>68</v>
      </c>
      <c r="F886" s="25" t="s">
        <v>53</v>
      </c>
      <c r="G886" s="25" t="s">
        <v>30</v>
      </c>
      <c r="H886" s="27">
        <v>14509280</v>
      </c>
      <c r="I886" s="27">
        <v>14509280</v>
      </c>
      <c r="J886" s="25" t="s">
        <v>31</v>
      </c>
      <c r="K886" s="25" t="s">
        <v>32</v>
      </c>
      <c r="L886" s="26" t="s">
        <v>115</v>
      </c>
    </row>
    <row r="887" spans="2:12" ht="45">
      <c r="B887" s="24">
        <v>43211500</v>
      </c>
      <c r="C887" s="28" t="s">
        <v>54</v>
      </c>
      <c r="D887" s="25" t="s">
        <v>55</v>
      </c>
      <c r="E887" s="25" t="s">
        <v>42</v>
      </c>
      <c r="F887" s="25" t="s">
        <v>48</v>
      </c>
      <c r="G887" s="25" t="s">
        <v>30</v>
      </c>
      <c r="H887" s="27">
        <f>200000000+50000000+50000000+20768479</f>
        <v>320768479</v>
      </c>
      <c r="I887" s="27">
        <f>200000000+50000000+50000000+20768479</f>
        <v>320768479</v>
      </c>
      <c r="J887" s="25" t="s">
        <v>31</v>
      </c>
      <c r="K887" s="25" t="s">
        <v>32</v>
      </c>
      <c r="L887" s="26" t="s">
        <v>115</v>
      </c>
    </row>
    <row r="888" spans="2:12" ht="60">
      <c r="B888" s="24" t="s">
        <v>103</v>
      </c>
      <c r="C888" s="28" t="s">
        <v>439</v>
      </c>
      <c r="D888" s="25" t="s">
        <v>43</v>
      </c>
      <c r="E888" s="25" t="s">
        <v>104</v>
      </c>
      <c r="F888" s="25" t="s">
        <v>64</v>
      </c>
      <c r="G888" s="25" t="s">
        <v>30</v>
      </c>
      <c r="H888" s="27">
        <v>400000</v>
      </c>
      <c r="I888" s="27">
        <v>400000</v>
      </c>
      <c r="J888" s="25" t="s">
        <v>31</v>
      </c>
      <c r="K888" s="25" t="s">
        <v>32</v>
      </c>
      <c r="L888" s="26" t="s">
        <v>115</v>
      </c>
    </row>
    <row r="889" spans="2:12" ht="60">
      <c r="B889" s="24" t="s">
        <v>103</v>
      </c>
      <c r="C889" s="28" t="s">
        <v>439</v>
      </c>
      <c r="D889" s="25" t="s">
        <v>43</v>
      </c>
      <c r="E889" s="25" t="s">
        <v>104</v>
      </c>
      <c r="F889" s="25" t="s">
        <v>64</v>
      </c>
      <c r="G889" s="25" t="s">
        <v>30</v>
      </c>
      <c r="H889" s="27">
        <f>700000000+253766385</f>
        <v>953766385</v>
      </c>
      <c r="I889" s="27">
        <f>700000000+253766385</f>
        <v>953766385</v>
      </c>
      <c r="J889" s="25" t="s">
        <v>31</v>
      </c>
      <c r="K889" s="25" t="s">
        <v>32</v>
      </c>
      <c r="L889" s="26" t="s">
        <v>115</v>
      </c>
    </row>
    <row r="890" spans="2:12" ht="60">
      <c r="B890" s="24" t="s">
        <v>103</v>
      </c>
      <c r="C890" s="28" t="s">
        <v>439</v>
      </c>
      <c r="D890" s="25" t="s">
        <v>43</v>
      </c>
      <c r="E890" s="25" t="s">
        <v>68</v>
      </c>
      <c r="F890" s="25" t="s">
        <v>64</v>
      </c>
      <c r="G890" s="25" t="s">
        <v>30</v>
      </c>
      <c r="H890" s="27">
        <v>244533615</v>
      </c>
      <c r="I890" s="27">
        <v>244533615</v>
      </c>
      <c r="J890" s="25" t="s">
        <v>31</v>
      </c>
      <c r="K890" s="25" t="s">
        <v>32</v>
      </c>
      <c r="L890" s="26" t="s">
        <v>115</v>
      </c>
    </row>
    <row r="891" spans="2:12" ht="75">
      <c r="B891" s="24" t="s">
        <v>105</v>
      </c>
      <c r="C891" s="28" t="s">
        <v>440</v>
      </c>
      <c r="D891" s="25" t="s">
        <v>55</v>
      </c>
      <c r="E891" s="25" t="s">
        <v>104</v>
      </c>
      <c r="F891" s="25" t="s">
        <v>64</v>
      </c>
      <c r="G891" s="25" t="s">
        <v>30</v>
      </c>
      <c r="H891" s="27">
        <f>350000000-253766385+253766385-146325761-94894170-28548125+265396056</f>
        <v>345628000</v>
      </c>
      <c r="I891" s="27">
        <f>350000000-253766385+253766385-146325761-94894170-28548125+265396056</f>
        <v>345628000</v>
      </c>
      <c r="J891" s="25" t="s">
        <v>31</v>
      </c>
      <c r="K891" s="25" t="s">
        <v>32</v>
      </c>
      <c r="L891" s="26" t="s">
        <v>115</v>
      </c>
    </row>
    <row r="892" spans="2:12" ht="90">
      <c r="B892" s="24">
        <v>80111600</v>
      </c>
      <c r="C892" s="28" t="s">
        <v>441</v>
      </c>
      <c r="D892" s="25" t="s">
        <v>44</v>
      </c>
      <c r="E892" s="25" t="s">
        <v>42</v>
      </c>
      <c r="F892" s="25" t="s">
        <v>29</v>
      </c>
      <c r="G892" s="25" t="s">
        <v>30</v>
      </c>
      <c r="H892" s="27">
        <v>1250000</v>
      </c>
      <c r="I892" s="27">
        <v>1250000</v>
      </c>
      <c r="J892" s="25" t="s">
        <v>31</v>
      </c>
      <c r="K892" s="25" t="s">
        <v>32</v>
      </c>
      <c r="L892" s="26" t="s">
        <v>115</v>
      </c>
    </row>
    <row r="893" spans="2:12" ht="90">
      <c r="B893" s="24">
        <v>80111600</v>
      </c>
      <c r="C893" s="28" t="s">
        <v>442</v>
      </c>
      <c r="D893" s="25" t="s">
        <v>44</v>
      </c>
      <c r="E893" s="25" t="s">
        <v>42</v>
      </c>
      <c r="F893" s="25" t="s">
        <v>29</v>
      </c>
      <c r="G893" s="25" t="s">
        <v>30</v>
      </c>
      <c r="H893" s="27">
        <v>1250000</v>
      </c>
      <c r="I893" s="27">
        <v>1250000</v>
      </c>
      <c r="J893" s="25" t="s">
        <v>31</v>
      </c>
      <c r="K893" s="25" t="s">
        <v>32</v>
      </c>
      <c r="L893" s="26" t="s">
        <v>115</v>
      </c>
    </row>
    <row r="894" spans="2:12" ht="90">
      <c r="B894" s="24">
        <v>80111600</v>
      </c>
      <c r="C894" s="28" t="s">
        <v>443</v>
      </c>
      <c r="D894" s="25" t="s">
        <v>44</v>
      </c>
      <c r="E894" s="25" t="s">
        <v>42</v>
      </c>
      <c r="F894" s="25" t="s">
        <v>29</v>
      </c>
      <c r="G894" s="25" t="s">
        <v>30</v>
      </c>
      <c r="H894" s="27">
        <v>1250000</v>
      </c>
      <c r="I894" s="27">
        <v>1250000</v>
      </c>
      <c r="J894" s="25" t="s">
        <v>31</v>
      </c>
      <c r="K894" s="25" t="s">
        <v>32</v>
      </c>
      <c r="L894" s="26" t="s">
        <v>115</v>
      </c>
    </row>
    <row r="895" spans="2:12" ht="90">
      <c r="B895" s="24">
        <v>80111600</v>
      </c>
      <c r="C895" s="28" t="s">
        <v>444</v>
      </c>
      <c r="D895" s="25" t="s">
        <v>44</v>
      </c>
      <c r="E895" s="25" t="s">
        <v>42</v>
      </c>
      <c r="F895" s="25" t="s">
        <v>29</v>
      </c>
      <c r="G895" s="25" t="s">
        <v>30</v>
      </c>
      <c r="H895" s="27">
        <v>1250000</v>
      </c>
      <c r="I895" s="27">
        <v>1250000</v>
      </c>
      <c r="J895" s="25" t="s">
        <v>31</v>
      </c>
      <c r="K895" s="25" t="s">
        <v>32</v>
      </c>
      <c r="L895" s="26" t="s">
        <v>115</v>
      </c>
    </row>
    <row r="896" spans="2:12" ht="60">
      <c r="B896" s="24" t="s">
        <v>106</v>
      </c>
      <c r="C896" s="28" t="s">
        <v>445</v>
      </c>
      <c r="D896" s="25" t="s">
        <v>52</v>
      </c>
      <c r="E896" s="25" t="s">
        <v>80</v>
      </c>
      <c r="F896" s="25" t="s">
        <v>53</v>
      </c>
      <c r="G896" s="25" t="s">
        <v>30</v>
      </c>
      <c r="H896" s="27">
        <f>18381840-82</f>
        <v>18381758</v>
      </c>
      <c r="I896" s="27">
        <f>18381840-82</f>
        <v>18381758</v>
      </c>
      <c r="J896" s="25" t="s">
        <v>31</v>
      </c>
      <c r="K896" s="25" t="s">
        <v>32</v>
      </c>
      <c r="L896" s="26" t="s">
        <v>115</v>
      </c>
    </row>
    <row r="897" spans="2:12" ht="75">
      <c r="B897" s="24">
        <v>82121500</v>
      </c>
      <c r="C897" s="28" t="s">
        <v>432</v>
      </c>
      <c r="D897" s="25" t="s">
        <v>44</v>
      </c>
      <c r="E897" s="25" t="s">
        <v>80</v>
      </c>
      <c r="F897" s="25" t="s">
        <v>64</v>
      </c>
      <c r="G897" s="25" t="s">
        <v>30</v>
      </c>
      <c r="H897" s="27">
        <f>23869333-17500920</f>
        <v>6368413</v>
      </c>
      <c r="I897" s="27">
        <f>23869333-17500920</f>
        <v>6368413</v>
      </c>
      <c r="J897" s="25" t="s">
        <v>31</v>
      </c>
      <c r="K897" s="25" t="s">
        <v>32</v>
      </c>
      <c r="L897" s="26" t="s">
        <v>115</v>
      </c>
    </row>
    <row r="898" spans="2:12" ht="75">
      <c r="B898" s="24" t="s">
        <v>446</v>
      </c>
      <c r="C898" s="28" t="s">
        <v>447</v>
      </c>
      <c r="D898" s="25" t="s">
        <v>78</v>
      </c>
      <c r="E898" s="25" t="s">
        <v>42</v>
      </c>
      <c r="F898" s="25" t="s">
        <v>53</v>
      </c>
      <c r="G898" s="25" t="s">
        <v>30</v>
      </c>
      <c r="H898" s="27">
        <v>17500920</v>
      </c>
      <c r="I898" s="27">
        <v>17500920</v>
      </c>
      <c r="J898" s="25" t="s">
        <v>31</v>
      </c>
      <c r="K898" s="25" t="s">
        <v>32</v>
      </c>
      <c r="L898" s="26" t="s">
        <v>115</v>
      </c>
    </row>
    <row r="899" spans="2:12" ht="60">
      <c r="B899" s="24">
        <v>81161700</v>
      </c>
      <c r="C899" s="28" t="s">
        <v>448</v>
      </c>
      <c r="D899" s="25" t="s">
        <v>78</v>
      </c>
      <c r="E899" s="25" t="s">
        <v>35</v>
      </c>
      <c r="F899" s="25" t="s">
        <v>29</v>
      </c>
      <c r="G899" s="25" t="s">
        <v>30</v>
      </c>
      <c r="H899" s="27">
        <v>8490272</v>
      </c>
      <c r="I899" s="27">
        <v>8490272</v>
      </c>
      <c r="J899" s="25" t="s">
        <v>31</v>
      </c>
      <c r="K899" s="25" t="s">
        <v>32</v>
      </c>
      <c r="L899" s="26" t="s">
        <v>115</v>
      </c>
    </row>
    <row r="900" spans="2:12" ht="60">
      <c r="B900" s="24">
        <v>80111600</v>
      </c>
      <c r="C900" s="28" t="s">
        <v>449</v>
      </c>
      <c r="D900" s="25" t="s">
        <v>52</v>
      </c>
      <c r="E900" s="25" t="s">
        <v>80</v>
      </c>
      <c r="F900" s="25" t="s">
        <v>29</v>
      </c>
      <c r="G900" s="25" t="s">
        <v>30</v>
      </c>
      <c r="H900" s="27">
        <v>16000000</v>
      </c>
      <c r="I900" s="27">
        <v>16000000</v>
      </c>
      <c r="J900" s="25" t="s">
        <v>31</v>
      </c>
      <c r="K900" s="25" t="s">
        <v>32</v>
      </c>
      <c r="L900" s="26" t="s">
        <v>115</v>
      </c>
    </row>
    <row r="901" spans="2:12" ht="60">
      <c r="B901" s="24">
        <v>80111600</v>
      </c>
      <c r="C901" s="28" t="s">
        <v>449</v>
      </c>
      <c r="D901" s="25" t="s">
        <v>52</v>
      </c>
      <c r="E901" s="25" t="s">
        <v>80</v>
      </c>
      <c r="F901" s="25" t="s">
        <v>29</v>
      </c>
      <c r="G901" s="25" t="s">
        <v>30</v>
      </c>
      <c r="H901" s="27">
        <f>16000000-3200000</f>
        <v>12800000</v>
      </c>
      <c r="I901" s="27">
        <f>16000000-3200000</f>
        <v>12800000</v>
      </c>
      <c r="J901" s="25" t="s">
        <v>31</v>
      </c>
      <c r="K901" s="25" t="s">
        <v>32</v>
      </c>
      <c r="L901" s="26" t="s">
        <v>115</v>
      </c>
    </row>
    <row r="902" spans="2:12" ht="60">
      <c r="B902" s="24">
        <v>80111600</v>
      </c>
      <c r="C902" s="28" t="s">
        <v>449</v>
      </c>
      <c r="D902" s="25" t="s">
        <v>49</v>
      </c>
      <c r="E902" s="25" t="s">
        <v>80</v>
      </c>
      <c r="F902" s="25" t="s">
        <v>29</v>
      </c>
      <c r="G902" s="25" t="s">
        <v>30</v>
      </c>
      <c r="H902" s="27">
        <v>16000000</v>
      </c>
      <c r="I902" s="27">
        <v>16000000</v>
      </c>
      <c r="J902" s="25" t="s">
        <v>31</v>
      </c>
      <c r="K902" s="25" t="s">
        <v>32</v>
      </c>
      <c r="L902" s="26" t="s">
        <v>115</v>
      </c>
    </row>
    <row r="903" spans="2:12" ht="60">
      <c r="B903" s="24">
        <v>80111600</v>
      </c>
      <c r="C903" s="28" t="s">
        <v>449</v>
      </c>
      <c r="D903" s="25" t="s">
        <v>52</v>
      </c>
      <c r="E903" s="25" t="s">
        <v>80</v>
      </c>
      <c r="F903" s="25" t="s">
        <v>29</v>
      </c>
      <c r="G903" s="25" t="s">
        <v>30</v>
      </c>
      <c r="H903" s="27">
        <v>16000000</v>
      </c>
      <c r="I903" s="27">
        <v>16000000</v>
      </c>
      <c r="J903" s="25" t="s">
        <v>31</v>
      </c>
      <c r="K903" s="25" t="s">
        <v>32</v>
      </c>
      <c r="L903" s="26" t="s">
        <v>115</v>
      </c>
    </row>
    <row r="904" spans="2:12" ht="60">
      <c r="B904" s="24">
        <v>80111600</v>
      </c>
      <c r="C904" s="28" t="s">
        <v>449</v>
      </c>
      <c r="D904" s="25" t="s">
        <v>52</v>
      </c>
      <c r="E904" s="25" t="s">
        <v>80</v>
      </c>
      <c r="F904" s="25" t="s">
        <v>29</v>
      </c>
      <c r="G904" s="25" t="s">
        <v>30</v>
      </c>
      <c r="H904" s="27">
        <v>16000000</v>
      </c>
      <c r="I904" s="27">
        <v>16000000</v>
      </c>
      <c r="J904" s="25" t="s">
        <v>31</v>
      </c>
      <c r="K904" s="25" t="s">
        <v>32</v>
      </c>
      <c r="L904" s="26" t="s">
        <v>115</v>
      </c>
    </row>
    <row r="905" spans="2:12" ht="60">
      <c r="B905" s="24">
        <v>80111600</v>
      </c>
      <c r="C905" s="28" t="s">
        <v>449</v>
      </c>
      <c r="D905" s="25" t="s">
        <v>52</v>
      </c>
      <c r="E905" s="25" t="s">
        <v>80</v>
      </c>
      <c r="F905" s="25" t="s">
        <v>29</v>
      </c>
      <c r="G905" s="25" t="s">
        <v>30</v>
      </c>
      <c r="H905" s="27">
        <v>16000000</v>
      </c>
      <c r="I905" s="27">
        <v>16000000</v>
      </c>
      <c r="J905" s="25" t="s">
        <v>31</v>
      </c>
      <c r="K905" s="25" t="s">
        <v>32</v>
      </c>
      <c r="L905" s="26" t="s">
        <v>115</v>
      </c>
    </row>
    <row r="906" spans="2:12" ht="60">
      <c r="B906" s="24">
        <v>80111600</v>
      </c>
      <c r="C906" s="28" t="s">
        <v>449</v>
      </c>
      <c r="D906" s="25" t="s">
        <v>52</v>
      </c>
      <c r="E906" s="25" t="s">
        <v>80</v>
      </c>
      <c r="F906" s="25" t="s">
        <v>29</v>
      </c>
      <c r="G906" s="25" t="s">
        <v>30</v>
      </c>
      <c r="H906" s="27">
        <v>16000000</v>
      </c>
      <c r="I906" s="27">
        <v>16000000</v>
      </c>
      <c r="J906" s="25" t="s">
        <v>31</v>
      </c>
      <c r="K906" s="25" t="s">
        <v>32</v>
      </c>
      <c r="L906" s="26" t="s">
        <v>115</v>
      </c>
    </row>
    <row r="907" spans="2:12" ht="60">
      <c r="B907" s="24">
        <v>80111600</v>
      </c>
      <c r="C907" s="28" t="s">
        <v>449</v>
      </c>
      <c r="D907" s="25" t="s">
        <v>49</v>
      </c>
      <c r="E907" s="25" t="s">
        <v>80</v>
      </c>
      <c r="F907" s="25" t="s">
        <v>29</v>
      </c>
      <c r="G907" s="25" t="s">
        <v>30</v>
      </c>
      <c r="H907" s="27">
        <v>16000000</v>
      </c>
      <c r="I907" s="27">
        <v>16000000</v>
      </c>
      <c r="J907" s="25" t="s">
        <v>31</v>
      </c>
      <c r="K907" s="25" t="s">
        <v>32</v>
      </c>
      <c r="L907" s="26" t="s">
        <v>115</v>
      </c>
    </row>
    <row r="908" spans="2:12" ht="60">
      <c r="B908" s="24">
        <v>80111600</v>
      </c>
      <c r="C908" s="28" t="s">
        <v>449</v>
      </c>
      <c r="D908" s="25" t="s">
        <v>49</v>
      </c>
      <c r="E908" s="25" t="s">
        <v>80</v>
      </c>
      <c r="F908" s="25" t="s">
        <v>29</v>
      </c>
      <c r="G908" s="25" t="s">
        <v>30</v>
      </c>
      <c r="H908" s="27">
        <v>16000000</v>
      </c>
      <c r="I908" s="27">
        <v>16000000</v>
      </c>
      <c r="J908" s="25" t="s">
        <v>31</v>
      </c>
      <c r="K908" s="25" t="s">
        <v>32</v>
      </c>
      <c r="L908" s="26" t="s">
        <v>115</v>
      </c>
    </row>
    <row r="909" spans="2:12" ht="60">
      <c r="B909" s="24">
        <v>80111600</v>
      </c>
      <c r="C909" s="28" t="s">
        <v>449</v>
      </c>
      <c r="D909" s="25" t="s">
        <v>49</v>
      </c>
      <c r="E909" s="25" t="s">
        <v>80</v>
      </c>
      <c r="F909" s="25" t="s">
        <v>29</v>
      </c>
      <c r="G909" s="25" t="s">
        <v>30</v>
      </c>
      <c r="H909" s="27">
        <v>16000000</v>
      </c>
      <c r="I909" s="27">
        <v>16000000</v>
      </c>
      <c r="J909" s="25" t="s">
        <v>31</v>
      </c>
      <c r="K909" s="25" t="s">
        <v>32</v>
      </c>
      <c r="L909" s="26" t="s">
        <v>115</v>
      </c>
    </row>
    <row r="910" spans="2:12" ht="75">
      <c r="B910" s="24">
        <v>80111600</v>
      </c>
      <c r="C910" s="28" t="s">
        <v>450</v>
      </c>
      <c r="D910" s="25" t="s">
        <v>44</v>
      </c>
      <c r="E910" s="25" t="s">
        <v>80</v>
      </c>
      <c r="F910" s="25" t="s">
        <v>29</v>
      </c>
      <c r="G910" s="25" t="s">
        <v>30</v>
      </c>
      <c r="H910" s="27">
        <v>3200000</v>
      </c>
      <c r="I910" s="27">
        <v>3200000</v>
      </c>
      <c r="J910" s="25" t="s">
        <v>31</v>
      </c>
      <c r="K910" s="25" t="s">
        <v>32</v>
      </c>
      <c r="L910" s="26" t="s">
        <v>115</v>
      </c>
    </row>
    <row r="911" spans="2:12" ht="60">
      <c r="B911" s="24">
        <v>80111600</v>
      </c>
      <c r="C911" s="28" t="s">
        <v>449</v>
      </c>
      <c r="D911" s="25" t="s">
        <v>52</v>
      </c>
      <c r="E911" s="25" t="s">
        <v>80</v>
      </c>
      <c r="F911" s="25" t="s">
        <v>29</v>
      </c>
      <c r="G911" s="25" t="s">
        <v>30</v>
      </c>
      <c r="H911" s="27">
        <v>16000000</v>
      </c>
      <c r="I911" s="27">
        <v>16000000</v>
      </c>
      <c r="J911" s="25" t="s">
        <v>31</v>
      </c>
      <c r="K911" s="25" t="s">
        <v>32</v>
      </c>
      <c r="L911" s="26" t="s">
        <v>115</v>
      </c>
    </row>
    <row r="912" spans="2:12" ht="60">
      <c r="B912" s="24">
        <v>80111600</v>
      </c>
      <c r="C912" s="28" t="s">
        <v>449</v>
      </c>
      <c r="D912" s="25" t="s">
        <v>52</v>
      </c>
      <c r="E912" s="25" t="s">
        <v>80</v>
      </c>
      <c r="F912" s="25" t="s">
        <v>29</v>
      </c>
      <c r="G912" s="25" t="s">
        <v>30</v>
      </c>
      <c r="H912" s="27">
        <v>16000000</v>
      </c>
      <c r="I912" s="27">
        <v>16000000</v>
      </c>
      <c r="J912" s="25" t="s">
        <v>31</v>
      </c>
      <c r="K912" s="25" t="s">
        <v>32</v>
      </c>
      <c r="L912" s="26" t="s">
        <v>115</v>
      </c>
    </row>
    <row r="913" spans="2:12" ht="60">
      <c r="B913" s="24">
        <v>80111600</v>
      </c>
      <c r="C913" s="28" t="s">
        <v>449</v>
      </c>
      <c r="D913" s="25" t="s">
        <v>52</v>
      </c>
      <c r="E913" s="25" t="s">
        <v>80</v>
      </c>
      <c r="F913" s="25" t="s">
        <v>29</v>
      </c>
      <c r="G913" s="25" t="s">
        <v>30</v>
      </c>
      <c r="H913" s="27">
        <v>16000000</v>
      </c>
      <c r="I913" s="27">
        <v>16000000</v>
      </c>
      <c r="J913" s="25" t="s">
        <v>31</v>
      </c>
      <c r="K913" s="25" t="s">
        <v>32</v>
      </c>
      <c r="L913" s="26" t="s">
        <v>115</v>
      </c>
    </row>
    <row r="914" spans="2:12" ht="60">
      <c r="B914" s="24">
        <v>80111600</v>
      </c>
      <c r="C914" s="28" t="s">
        <v>449</v>
      </c>
      <c r="D914" s="25" t="s">
        <v>52</v>
      </c>
      <c r="E914" s="25" t="s">
        <v>80</v>
      </c>
      <c r="F914" s="25" t="s">
        <v>29</v>
      </c>
      <c r="G914" s="25" t="s">
        <v>30</v>
      </c>
      <c r="H914" s="27">
        <v>16000000</v>
      </c>
      <c r="I914" s="27">
        <v>16000000</v>
      </c>
      <c r="J914" s="25" t="s">
        <v>31</v>
      </c>
      <c r="K914" s="25" t="s">
        <v>32</v>
      </c>
      <c r="L914" s="26" t="s">
        <v>115</v>
      </c>
    </row>
    <row r="915" spans="2:12" ht="60">
      <c r="B915" s="24">
        <v>80111600</v>
      </c>
      <c r="C915" s="28" t="s">
        <v>449</v>
      </c>
      <c r="D915" s="25" t="s">
        <v>45</v>
      </c>
      <c r="E915" s="25" t="s">
        <v>80</v>
      </c>
      <c r="F915" s="25" t="s">
        <v>29</v>
      </c>
      <c r="G915" s="25" t="s">
        <v>30</v>
      </c>
      <c r="H915" s="27">
        <v>11200000</v>
      </c>
      <c r="I915" s="27">
        <v>11200000</v>
      </c>
      <c r="J915" s="25" t="s">
        <v>31</v>
      </c>
      <c r="K915" s="25" t="s">
        <v>32</v>
      </c>
      <c r="L915" s="26" t="s">
        <v>115</v>
      </c>
    </row>
    <row r="916" spans="2:12" ht="60">
      <c r="B916" s="24">
        <v>80111600</v>
      </c>
      <c r="C916" s="28" t="s">
        <v>449</v>
      </c>
      <c r="D916" s="25" t="s">
        <v>41</v>
      </c>
      <c r="E916" s="25" t="s">
        <v>80</v>
      </c>
      <c r="F916" s="25" t="s">
        <v>29</v>
      </c>
      <c r="G916" s="25" t="s">
        <v>30</v>
      </c>
      <c r="H916" s="27">
        <v>11200000</v>
      </c>
      <c r="I916" s="27">
        <v>11200000</v>
      </c>
      <c r="J916" s="25" t="s">
        <v>31</v>
      </c>
      <c r="K916" s="25" t="s">
        <v>32</v>
      </c>
      <c r="L916" s="26" t="s">
        <v>115</v>
      </c>
    </row>
    <row r="917" spans="2:12" ht="60">
      <c r="B917" s="24">
        <v>80111600</v>
      </c>
      <c r="C917" s="28" t="s">
        <v>449</v>
      </c>
      <c r="D917" s="25" t="s">
        <v>45</v>
      </c>
      <c r="E917" s="25" t="s">
        <v>80</v>
      </c>
      <c r="F917" s="25" t="s">
        <v>29</v>
      </c>
      <c r="G917" s="25" t="s">
        <v>30</v>
      </c>
      <c r="H917" s="27">
        <v>11200000</v>
      </c>
      <c r="I917" s="27">
        <v>11200000</v>
      </c>
      <c r="J917" s="25" t="s">
        <v>31</v>
      </c>
      <c r="K917" s="25" t="s">
        <v>32</v>
      </c>
      <c r="L917" s="26" t="s">
        <v>115</v>
      </c>
    </row>
    <row r="918" spans="2:12" ht="60">
      <c r="B918" s="24">
        <v>80111600</v>
      </c>
      <c r="C918" s="28" t="s">
        <v>449</v>
      </c>
      <c r="D918" s="25" t="s">
        <v>45</v>
      </c>
      <c r="E918" s="25" t="s">
        <v>80</v>
      </c>
      <c r="F918" s="25" t="s">
        <v>29</v>
      </c>
      <c r="G918" s="25" t="s">
        <v>30</v>
      </c>
      <c r="H918" s="27">
        <v>11200000</v>
      </c>
      <c r="I918" s="27">
        <v>11200000</v>
      </c>
      <c r="J918" s="25" t="s">
        <v>31</v>
      </c>
      <c r="K918" s="25" t="s">
        <v>32</v>
      </c>
      <c r="L918" s="26" t="s">
        <v>115</v>
      </c>
    </row>
    <row r="919" spans="2:12" ht="60">
      <c r="B919" s="24">
        <v>80111600</v>
      </c>
      <c r="C919" s="28" t="s">
        <v>449</v>
      </c>
      <c r="D919" s="25" t="s">
        <v>41</v>
      </c>
      <c r="E919" s="25" t="s">
        <v>80</v>
      </c>
      <c r="F919" s="25" t="s">
        <v>29</v>
      </c>
      <c r="G919" s="25" t="s">
        <v>30</v>
      </c>
      <c r="H919" s="27">
        <v>11200000</v>
      </c>
      <c r="I919" s="27">
        <v>11200000</v>
      </c>
      <c r="J919" s="25" t="s">
        <v>31</v>
      </c>
      <c r="K919" s="25" t="s">
        <v>32</v>
      </c>
      <c r="L919" s="26" t="s">
        <v>115</v>
      </c>
    </row>
    <row r="920" spans="2:12" ht="60">
      <c r="B920" s="24">
        <v>80111600</v>
      </c>
      <c r="C920" s="28" t="s">
        <v>449</v>
      </c>
      <c r="D920" s="25" t="s">
        <v>41</v>
      </c>
      <c r="E920" s="25" t="s">
        <v>80</v>
      </c>
      <c r="F920" s="25" t="s">
        <v>29</v>
      </c>
      <c r="G920" s="25" t="s">
        <v>30</v>
      </c>
      <c r="H920" s="27">
        <v>11200000</v>
      </c>
      <c r="I920" s="27">
        <v>11200000</v>
      </c>
      <c r="J920" s="25" t="s">
        <v>31</v>
      </c>
      <c r="K920" s="25" t="s">
        <v>32</v>
      </c>
      <c r="L920" s="26" t="s">
        <v>115</v>
      </c>
    </row>
    <row r="921" spans="2:12" ht="75">
      <c r="B921" s="24">
        <v>82121500</v>
      </c>
      <c r="C921" s="28" t="s">
        <v>432</v>
      </c>
      <c r="D921" s="25" t="s">
        <v>44</v>
      </c>
      <c r="E921" s="25" t="s">
        <v>80</v>
      </c>
      <c r="F921" s="25" t="s">
        <v>64</v>
      </c>
      <c r="G921" s="25" t="s">
        <v>30</v>
      </c>
      <c r="H921" s="27">
        <f>28278676-18927914</f>
        <v>9350762</v>
      </c>
      <c r="I921" s="27">
        <f>28278676-18927914</f>
        <v>9350762</v>
      </c>
      <c r="J921" s="25" t="s">
        <v>31</v>
      </c>
      <c r="K921" s="25" t="s">
        <v>32</v>
      </c>
      <c r="L921" s="26" t="s">
        <v>115</v>
      </c>
    </row>
    <row r="922" spans="2:12" ht="75">
      <c r="B922" s="24" t="s">
        <v>451</v>
      </c>
      <c r="C922" s="28" t="s">
        <v>452</v>
      </c>
      <c r="D922" s="25" t="s">
        <v>78</v>
      </c>
      <c r="E922" s="25" t="s">
        <v>42</v>
      </c>
      <c r="F922" s="25" t="s">
        <v>53</v>
      </c>
      <c r="G922" s="25" t="s">
        <v>30</v>
      </c>
      <c r="H922" s="27">
        <v>18927914</v>
      </c>
      <c r="I922" s="27">
        <v>18927914</v>
      </c>
      <c r="J922" s="25" t="s">
        <v>31</v>
      </c>
      <c r="K922" s="25" t="s">
        <v>32</v>
      </c>
      <c r="L922" s="26" t="s">
        <v>115</v>
      </c>
    </row>
    <row r="923" spans="2:12" ht="409.5">
      <c r="B923" s="24" t="s">
        <v>435</v>
      </c>
      <c r="C923" s="28" t="s">
        <v>436</v>
      </c>
      <c r="D923" s="25" t="s">
        <v>78</v>
      </c>
      <c r="E923" s="25" t="s">
        <v>68</v>
      </c>
      <c r="F923" s="25" t="s">
        <v>53</v>
      </c>
      <c r="G923" s="25" t="s">
        <v>30</v>
      </c>
      <c r="H923" s="27">
        <v>6308950</v>
      </c>
      <c r="I923" s="27">
        <v>6308950</v>
      </c>
      <c r="J923" s="25" t="s">
        <v>31</v>
      </c>
      <c r="K923" s="25" t="s">
        <v>32</v>
      </c>
      <c r="L923" s="26" t="s">
        <v>115</v>
      </c>
    </row>
    <row r="924" spans="2:12" ht="60">
      <c r="B924" s="24">
        <v>93141701</v>
      </c>
      <c r="C924" s="28" t="s">
        <v>453</v>
      </c>
      <c r="D924" s="25" t="s">
        <v>45</v>
      </c>
      <c r="E924" s="25" t="s">
        <v>80</v>
      </c>
      <c r="F924" s="25" t="s">
        <v>29</v>
      </c>
      <c r="G924" s="25" t="s">
        <v>30</v>
      </c>
      <c r="H924" s="27">
        <f>2643935+1532065</f>
        <v>4176000</v>
      </c>
      <c r="I924" s="27">
        <f>2643935+1532065</f>
        <v>4176000</v>
      </c>
      <c r="J924" s="25" t="s">
        <v>31</v>
      </c>
      <c r="K924" s="25" t="s">
        <v>32</v>
      </c>
      <c r="L924" s="26" t="s">
        <v>115</v>
      </c>
    </row>
    <row r="925" spans="2:12" ht="90">
      <c r="B925" s="24">
        <v>80111600</v>
      </c>
      <c r="C925" s="28" t="s">
        <v>454</v>
      </c>
      <c r="D925" s="25" t="s">
        <v>41</v>
      </c>
      <c r="E925" s="25" t="s">
        <v>80</v>
      </c>
      <c r="F925" s="25" t="s">
        <v>29</v>
      </c>
      <c r="G925" s="25" t="s">
        <v>30</v>
      </c>
      <c r="H925" s="27">
        <v>27518750</v>
      </c>
      <c r="I925" s="27">
        <v>27518750</v>
      </c>
      <c r="J925" s="25" t="s">
        <v>31</v>
      </c>
      <c r="K925" s="25" t="s">
        <v>32</v>
      </c>
      <c r="L925" s="26" t="s">
        <v>115</v>
      </c>
    </row>
    <row r="926" spans="2:12" ht="75">
      <c r="B926" s="24">
        <v>93141701</v>
      </c>
      <c r="C926" s="28" t="s">
        <v>455</v>
      </c>
      <c r="D926" s="25" t="s">
        <v>55</v>
      </c>
      <c r="E926" s="25" t="s">
        <v>80</v>
      </c>
      <c r="F926" s="25" t="s">
        <v>29</v>
      </c>
      <c r="G926" s="25" t="s">
        <v>30</v>
      </c>
      <c r="H926" s="27">
        <v>200000000</v>
      </c>
      <c r="I926" s="27">
        <v>200000000</v>
      </c>
      <c r="J926" s="25" t="s">
        <v>31</v>
      </c>
      <c r="K926" s="25" t="s">
        <v>32</v>
      </c>
      <c r="L926" s="26" t="s">
        <v>115</v>
      </c>
    </row>
    <row r="927" spans="2:12" ht="90">
      <c r="B927" s="24">
        <v>93141701</v>
      </c>
      <c r="C927" s="28" t="s">
        <v>456</v>
      </c>
      <c r="D927" s="25" t="s">
        <v>78</v>
      </c>
      <c r="E927" s="25" t="s">
        <v>68</v>
      </c>
      <c r="F927" s="25" t="s">
        <v>29</v>
      </c>
      <c r="G927" s="25" t="s">
        <v>30</v>
      </c>
      <c r="H927" s="27">
        <f>5000000+10000000</f>
        <v>15000000</v>
      </c>
      <c r="I927" s="27">
        <f>5000000+10000000</f>
        <v>15000000</v>
      </c>
      <c r="J927" s="25" t="s">
        <v>31</v>
      </c>
      <c r="K927" s="25" t="s">
        <v>32</v>
      </c>
      <c r="L927" s="26" t="s">
        <v>115</v>
      </c>
    </row>
    <row r="928" spans="2:12" ht="60">
      <c r="B928" s="24">
        <v>80101603</v>
      </c>
      <c r="C928" s="28" t="s">
        <v>457</v>
      </c>
      <c r="D928" s="25" t="s">
        <v>41</v>
      </c>
      <c r="E928" s="25" t="s">
        <v>95</v>
      </c>
      <c r="F928" s="25" t="s">
        <v>29</v>
      </c>
      <c r="G928" s="25" t="s">
        <v>30</v>
      </c>
      <c r="H928" s="27">
        <v>5476190</v>
      </c>
      <c r="I928" s="27">
        <v>5476190</v>
      </c>
      <c r="J928" s="25" t="s">
        <v>31</v>
      </c>
      <c r="K928" s="25" t="s">
        <v>32</v>
      </c>
      <c r="L928" s="26" t="s">
        <v>115</v>
      </c>
    </row>
    <row r="929" spans="2:12" ht="45">
      <c r="B929" s="24">
        <v>93141701</v>
      </c>
      <c r="C929" s="28" t="s">
        <v>458</v>
      </c>
      <c r="D929" s="25" t="s">
        <v>55</v>
      </c>
      <c r="E929" s="25" t="s">
        <v>80</v>
      </c>
      <c r="F929" s="25" t="s">
        <v>29</v>
      </c>
      <c r="G929" s="25" t="s">
        <v>30</v>
      </c>
      <c r="H929" s="27">
        <v>109523810</v>
      </c>
      <c r="I929" s="27">
        <v>109523810</v>
      </c>
      <c r="J929" s="25" t="s">
        <v>31</v>
      </c>
      <c r="K929" s="25" t="s">
        <v>32</v>
      </c>
      <c r="L929" s="26" t="s">
        <v>115</v>
      </c>
    </row>
    <row r="930" spans="2:12" ht="60">
      <c r="B930" s="24">
        <v>93141701</v>
      </c>
      <c r="C930" s="28" t="s">
        <v>459</v>
      </c>
      <c r="D930" s="25" t="s">
        <v>41</v>
      </c>
      <c r="E930" s="25" t="s">
        <v>80</v>
      </c>
      <c r="F930" s="25" t="s">
        <v>29</v>
      </c>
      <c r="G930" s="25" t="s">
        <v>30</v>
      </c>
      <c r="H930" s="27">
        <v>297500389</v>
      </c>
      <c r="I930" s="27">
        <v>297500389</v>
      </c>
      <c r="J930" s="25" t="s">
        <v>31</v>
      </c>
      <c r="K930" s="25" t="s">
        <v>32</v>
      </c>
      <c r="L930" s="26" t="s">
        <v>115</v>
      </c>
    </row>
    <row r="931" spans="2:12" ht="120">
      <c r="B931" s="24">
        <v>94131500</v>
      </c>
      <c r="C931" s="28" t="s">
        <v>460</v>
      </c>
      <c r="D931" s="25" t="s">
        <v>78</v>
      </c>
      <c r="E931" s="25" t="s">
        <v>80</v>
      </c>
      <c r="F931" s="25" t="s">
        <v>29</v>
      </c>
      <c r="G931" s="25" t="s">
        <v>30</v>
      </c>
      <c r="H931" s="27">
        <v>20949175</v>
      </c>
      <c r="I931" s="27">
        <v>20949175</v>
      </c>
      <c r="J931" s="25" t="s">
        <v>31</v>
      </c>
      <c r="K931" s="25" t="s">
        <v>32</v>
      </c>
      <c r="L931" s="26" t="s">
        <v>115</v>
      </c>
    </row>
    <row r="932" spans="2:12" ht="120">
      <c r="B932" s="24">
        <v>94131500</v>
      </c>
      <c r="C932" s="28" t="s">
        <v>461</v>
      </c>
      <c r="D932" s="25" t="s">
        <v>39</v>
      </c>
      <c r="E932" s="25" t="s">
        <v>80</v>
      </c>
      <c r="F932" s="25" t="s">
        <v>29</v>
      </c>
      <c r="G932" s="25" t="s">
        <v>30</v>
      </c>
      <c r="H932" s="27">
        <v>29050825</v>
      </c>
      <c r="I932" s="27">
        <v>29050825</v>
      </c>
      <c r="J932" s="25" t="s">
        <v>31</v>
      </c>
      <c r="K932" s="25" t="s">
        <v>32</v>
      </c>
      <c r="L932" s="26" t="s">
        <v>115</v>
      </c>
    </row>
    <row r="933" spans="2:12" ht="120">
      <c r="B933" s="24">
        <v>94131500</v>
      </c>
      <c r="C933" s="28" t="s">
        <v>462</v>
      </c>
      <c r="D933" s="25" t="s">
        <v>55</v>
      </c>
      <c r="E933" s="25" t="s">
        <v>80</v>
      </c>
      <c r="F933" s="25" t="s">
        <v>29</v>
      </c>
      <c r="G933" s="25" t="s">
        <v>30</v>
      </c>
      <c r="H933" s="27">
        <v>250000000</v>
      </c>
      <c r="I933" s="27">
        <v>250000000</v>
      </c>
      <c r="J933" s="25" t="s">
        <v>31</v>
      </c>
      <c r="K933" s="25" t="s">
        <v>32</v>
      </c>
      <c r="L933" s="26" t="s">
        <v>115</v>
      </c>
    </row>
    <row r="934" spans="2:12" ht="75">
      <c r="B934" s="24">
        <v>80111600</v>
      </c>
      <c r="C934" s="28" t="s">
        <v>463</v>
      </c>
      <c r="D934" s="25" t="s">
        <v>55</v>
      </c>
      <c r="E934" s="25" t="s">
        <v>76</v>
      </c>
      <c r="F934" s="25" t="s">
        <v>29</v>
      </c>
      <c r="G934" s="25" t="s">
        <v>30</v>
      </c>
      <c r="H934" s="27">
        <v>24019632</v>
      </c>
      <c r="I934" s="27">
        <v>24019632</v>
      </c>
      <c r="J934" s="25" t="s">
        <v>31</v>
      </c>
      <c r="K934" s="25" t="s">
        <v>32</v>
      </c>
      <c r="L934" s="26" t="s">
        <v>115</v>
      </c>
    </row>
    <row r="935" spans="2:12" ht="75">
      <c r="B935" s="24">
        <v>80111600</v>
      </c>
      <c r="C935" s="28" t="s">
        <v>463</v>
      </c>
      <c r="D935" s="25" t="s">
        <v>77</v>
      </c>
      <c r="E935" s="25" t="s">
        <v>76</v>
      </c>
      <c r="F935" s="25" t="s">
        <v>29</v>
      </c>
      <c r="G935" s="25" t="s">
        <v>30</v>
      </c>
      <c r="H935" s="27">
        <v>30691752</v>
      </c>
      <c r="I935" s="27">
        <v>30691752</v>
      </c>
      <c r="J935" s="25" t="s">
        <v>31</v>
      </c>
      <c r="K935" s="25" t="s">
        <v>32</v>
      </c>
      <c r="L935" s="26" t="s">
        <v>115</v>
      </c>
    </row>
    <row r="936" spans="2:12" ht="75">
      <c r="B936" s="24">
        <v>80111600</v>
      </c>
      <c r="C936" s="28" t="s">
        <v>463</v>
      </c>
      <c r="D936" s="25" t="s">
        <v>49</v>
      </c>
      <c r="E936" s="25" t="s">
        <v>76</v>
      </c>
      <c r="F936" s="25" t="s">
        <v>29</v>
      </c>
      <c r="G936" s="25" t="s">
        <v>30</v>
      </c>
      <c r="H936" s="27">
        <v>29357328</v>
      </c>
      <c r="I936" s="27">
        <v>29357328</v>
      </c>
      <c r="J936" s="25" t="s">
        <v>31</v>
      </c>
      <c r="K936" s="25" t="s">
        <v>32</v>
      </c>
      <c r="L936" s="26" t="s">
        <v>115</v>
      </c>
    </row>
    <row r="937" spans="2:12" ht="75">
      <c r="B937" s="24">
        <v>80111600</v>
      </c>
      <c r="C937" s="28" t="s">
        <v>463</v>
      </c>
      <c r="D937" s="25" t="s">
        <v>77</v>
      </c>
      <c r="E937" s="25" t="s">
        <v>76</v>
      </c>
      <c r="F937" s="25" t="s">
        <v>29</v>
      </c>
      <c r="G937" s="25" t="s">
        <v>30</v>
      </c>
      <c r="H937" s="27">
        <v>30691752</v>
      </c>
      <c r="I937" s="27">
        <v>30691752</v>
      </c>
      <c r="J937" s="25" t="s">
        <v>31</v>
      </c>
      <c r="K937" s="25" t="s">
        <v>32</v>
      </c>
      <c r="L937" s="26" t="s">
        <v>115</v>
      </c>
    </row>
    <row r="938" spans="2:12" ht="75">
      <c r="B938" s="24">
        <v>80111600</v>
      </c>
      <c r="C938" s="28" t="s">
        <v>463</v>
      </c>
      <c r="D938" s="25" t="s">
        <v>77</v>
      </c>
      <c r="E938" s="25" t="s">
        <v>76</v>
      </c>
      <c r="F938" s="25" t="s">
        <v>29</v>
      </c>
      <c r="G938" s="25" t="s">
        <v>30</v>
      </c>
      <c r="H938" s="27">
        <v>30691752</v>
      </c>
      <c r="I938" s="27">
        <v>30691752</v>
      </c>
      <c r="J938" s="25" t="s">
        <v>31</v>
      </c>
      <c r="K938" s="25" t="s">
        <v>32</v>
      </c>
      <c r="L938" s="26" t="s">
        <v>115</v>
      </c>
    </row>
    <row r="939" spans="2:12" ht="75">
      <c r="B939" s="24">
        <v>80111600</v>
      </c>
      <c r="C939" s="28" t="s">
        <v>463</v>
      </c>
      <c r="D939" s="25" t="s">
        <v>52</v>
      </c>
      <c r="E939" s="25" t="s">
        <v>76</v>
      </c>
      <c r="F939" s="25" t="s">
        <v>29</v>
      </c>
      <c r="G939" s="25" t="s">
        <v>30</v>
      </c>
      <c r="H939" s="27">
        <v>26688480</v>
      </c>
      <c r="I939" s="27">
        <v>26688480</v>
      </c>
      <c r="J939" s="25" t="s">
        <v>31</v>
      </c>
      <c r="K939" s="25" t="s">
        <v>32</v>
      </c>
      <c r="L939" s="26" t="s">
        <v>115</v>
      </c>
    </row>
    <row r="940" spans="2:12" ht="120">
      <c r="B940" s="24">
        <v>94131500</v>
      </c>
      <c r="C940" s="28" t="s">
        <v>464</v>
      </c>
      <c r="D940" s="25" t="s">
        <v>135</v>
      </c>
      <c r="E940" s="25" t="s">
        <v>80</v>
      </c>
      <c r="F940" s="25" t="s">
        <v>29</v>
      </c>
      <c r="G940" s="25" t="s">
        <v>82</v>
      </c>
      <c r="H940" s="27">
        <f>808381000-157524040-590900000-19924960-13195000</f>
        <v>26837000</v>
      </c>
      <c r="I940" s="27">
        <f>808381000-157524040-590900000-19924960-13195000</f>
        <v>26837000</v>
      </c>
      <c r="J940" s="25" t="s">
        <v>31</v>
      </c>
      <c r="K940" s="25" t="s">
        <v>32</v>
      </c>
      <c r="L940" s="26" t="s">
        <v>115</v>
      </c>
    </row>
    <row r="941" spans="2:12" ht="60">
      <c r="B941" s="24">
        <v>80111600</v>
      </c>
      <c r="C941" s="28" t="s">
        <v>465</v>
      </c>
      <c r="D941" s="25" t="s">
        <v>36</v>
      </c>
      <c r="E941" s="25" t="s">
        <v>80</v>
      </c>
      <c r="F941" s="25" t="s">
        <v>29</v>
      </c>
      <c r="G941" s="25" t="s">
        <v>82</v>
      </c>
      <c r="H941" s="27">
        <v>13195000</v>
      </c>
      <c r="I941" s="27">
        <v>13195000</v>
      </c>
      <c r="J941" s="25" t="s">
        <v>31</v>
      </c>
      <c r="K941" s="25" t="s">
        <v>32</v>
      </c>
      <c r="L941" s="26" t="s">
        <v>115</v>
      </c>
    </row>
    <row r="942" spans="2:12" ht="120">
      <c r="B942" s="24">
        <v>94131500</v>
      </c>
      <c r="C942" s="28" t="s">
        <v>461</v>
      </c>
      <c r="D942" s="25" t="s">
        <v>39</v>
      </c>
      <c r="E942" s="25" t="s">
        <v>80</v>
      </c>
      <c r="F942" s="25" t="s">
        <v>29</v>
      </c>
      <c r="G942" s="25" t="s">
        <v>82</v>
      </c>
      <c r="H942" s="27">
        <f>157524040-92352000+19924960</f>
        <v>85097000</v>
      </c>
      <c r="I942" s="27">
        <f>157524040-92352000+19924960</f>
        <v>85097000</v>
      </c>
      <c r="J942" s="25" t="s">
        <v>31</v>
      </c>
      <c r="K942" s="25" t="s">
        <v>32</v>
      </c>
      <c r="L942" s="26" t="s">
        <v>115</v>
      </c>
    </row>
    <row r="943" spans="2:12" ht="105">
      <c r="B943" s="24">
        <v>94131500</v>
      </c>
      <c r="C943" s="28" t="s">
        <v>466</v>
      </c>
      <c r="D943" s="25" t="s">
        <v>36</v>
      </c>
      <c r="E943" s="25" t="s">
        <v>80</v>
      </c>
      <c r="F943" s="25" t="s">
        <v>29</v>
      </c>
      <c r="G943" s="25" t="s">
        <v>82</v>
      </c>
      <c r="H943" s="27">
        <v>92352000</v>
      </c>
      <c r="I943" s="27">
        <v>92352000</v>
      </c>
      <c r="J943" s="25" t="s">
        <v>31</v>
      </c>
      <c r="K943" s="25" t="s">
        <v>32</v>
      </c>
      <c r="L943" s="26" t="s">
        <v>115</v>
      </c>
    </row>
    <row r="944" spans="2:12" ht="105">
      <c r="B944" s="24">
        <v>94131500</v>
      </c>
      <c r="C944" s="28" t="s">
        <v>467</v>
      </c>
      <c r="D944" s="25" t="s">
        <v>39</v>
      </c>
      <c r="E944" s="25" t="s">
        <v>80</v>
      </c>
      <c r="F944" s="25" t="s">
        <v>29</v>
      </c>
      <c r="G944" s="25" t="s">
        <v>82</v>
      </c>
      <c r="H944" s="27">
        <v>590900000</v>
      </c>
      <c r="I944" s="27">
        <v>590900000</v>
      </c>
      <c r="J944" s="25" t="s">
        <v>31</v>
      </c>
      <c r="K944" s="25" t="s">
        <v>32</v>
      </c>
      <c r="L944" s="26" t="s">
        <v>115</v>
      </c>
    </row>
    <row r="945" spans="2:12" ht="105">
      <c r="B945" s="24">
        <v>94131500</v>
      </c>
      <c r="C945" s="28" t="s">
        <v>466</v>
      </c>
      <c r="D945" s="25" t="s">
        <v>36</v>
      </c>
      <c r="E945" s="25" t="s">
        <v>80</v>
      </c>
      <c r="F945" s="25" t="s">
        <v>29</v>
      </c>
      <c r="G945" s="25" t="s">
        <v>30</v>
      </c>
      <c r="H945" s="27">
        <v>65172040</v>
      </c>
      <c r="I945" s="27">
        <v>65172040</v>
      </c>
      <c r="J945" s="25" t="s">
        <v>31</v>
      </c>
      <c r="K945" s="25" t="s">
        <v>32</v>
      </c>
      <c r="L945" s="26" t="s">
        <v>115</v>
      </c>
    </row>
    <row r="946" spans="2:12" ht="120">
      <c r="B946" s="24">
        <v>94131500</v>
      </c>
      <c r="C946" s="28" t="s">
        <v>461</v>
      </c>
      <c r="D946" s="25" t="s">
        <v>39</v>
      </c>
      <c r="E946" s="25" t="s">
        <v>80</v>
      </c>
      <c r="F946" s="25" t="s">
        <v>29</v>
      </c>
      <c r="G946" s="25" t="s">
        <v>30</v>
      </c>
      <c r="H946" s="27">
        <v>1827960</v>
      </c>
      <c r="I946" s="27">
        <v>1827960</v>
      </c>
      <c r="J946" s="25" t="s">
        <v>31</v>
      </c>
      <c r="K946" s="25" t="s">
        <v>32</v>
      </c>
      <c r="L946" s="26" t="s">
        <v>115</v>
      </c>
    </row>
    <row r="947" spans="2:12" ht="75">
      <c r="B947" s="24">
        <v>94131500</v>
      </c>
      <c r="C947" s="28" t="s">
        <v>468</v>
      </c>
      <c r="D947" s="25" t="s">
        <v>52</v>
      </c>
      <c r="E947" s="25" t="s">
        <v>80</v>
      </c>
      <c r="F947" s="25" t="s">
        <v>29</v>
      </c>
      <c r="G947" s="25" t="s">
        <v>30</v>
      </c>
      <c r="H947" s="27">
        <v>8000000</v>
      </c>
      <c r="I947" s="27">
        <v>8000000</v>
      </c>
      <c r="J947" s="25" t="s">
        <v>31</v>
      </c>
      <c r="K947" s="25" t="s">
        <v>32</v>
      </c>
      <c r="L947" s="26" t="s">
        <v>122</v>
      </c>
    </row>
    <row r="948" spans="2:12" ht="75">
      <c r="B948" s="24">
        <v>94131500</v>
      </c>
      <c r="C948" s="28" t="s">
        <v>468</v>
      </c>
      <c r="D948" s="25" t="s">
        <v>52</v>
      </c>
      <c r="E948" s="25" t="s">
        <v>80</v>
      </c>
      <c r="F948" s="25" t="s">
        <v>29</v>
      </c>
      <c r="G948" s="25" t="s">
        <v>30</v>
      </c>
      <c r="H948" s="27">
        <v>25000000</v>
      </c>
      <c r="I948" s="27">
        <v>25000000</v>
      </c>
      <c r="J948" s="25" t="s">
        <v>31</v>
      </c>
      <c r="K948" s="25" t="s">
        <v>32</v>
      </c>
      <c r="L948" s="26" t="s">
        <v>122</v>
      </c>
    </row>
    <row r="949" spans="2:12" ht="60">
      <c r="B949" s="24">
        <v>93141701</v>
      </c>
      <c r="C949" s="28" t="s">
        <v>469</v>
      </c>
      <c r="D949" s="25" t="s">
        <v>45</v>
      </c>
      <c r="E949" s="25" t="s">
        <v>80</v>
      </c>
      <c r="F949" s="25" t="s">
        <v>29</v>
      </c>
      <c r="G949" s="25" t="s">
        <v>30</v>
      </c>
      <c r="H949" s="27">
        <v>10000000</v>
      </c>
      <c r="I949" s="27">
        <v>10000000</v>
      </c>
      <c r="J949" s="25" t="s">
        <v>31</v>
      </c>
      <c r="K949" s="25" t="s">
        <v>32</v>
      </c>
      <c r="L949" s="26" t="s">
        <v>119</v>
      </c>
    </row>
    <row r="950" spans="2:12" ht="90">
      <c r="B950" s="24">
        <v>93141701</v>
      </c>
      <c r="C950" s="28" t="s">
        <v>470</v>
      </c>
      <c r="D950" s="25" t="s">
        <v>135</v>
      </c>
      <c r="E950" s="25" t="s">
        <v>79</v>
      </c>
      <c r="F950" s="25" t="s">
        <v>29</v>
      </c>
      <c r="G950" s="25" t="s">
        <v>30</v>
      </c>
      <c r="H950" s="27">
        <v>10000000</v>
      </c>
      <c r="I950" s="27">
        <v>10000000</v>
      </c>
      <c r="J950" s="25" t="s">
        <v>31</v>
      </c>
      <c r="K950" s="25" t="s">
        <v>32</v>
      </c>
      <c r="L950" s="26" t="s">
        <v>116</v>
      </c>
    </row>
    <row r="951" spans="2:12" ht="60">
      <c r="B951" s="24">
        <v>80111600</v>
      </c>
      <c r="C951" s="28" t="s">
        <v>471</v>
      </c>
      <c r="D951" s="25" t="s">
        <v>45</v>
      </c>
      <c r="E951" s="25" t="s">
        <v>80</v>
      </c>
      <c r="F951" s="25" t="s">
        <v>29</v>
      </c>
      <c r="G951" s="25" t="s">
        <v>30</v>
      </c>
      <c r="H951" s="27">
        <v>10000000</v>
      </c>
      <c r="I951" s="27">
        <v>10000000</v>
      </c>
      <c r="J951" s="25" t="s">
        <v>31</v>
      </c>
      <c r="K951" s="25" t="s">
        <v>32</v>
      </c>
      <c r="L951" s="26" t="s">
        <v>121</v>
      </c>
    </row>
    <row r="952" spans="2:12" ht="105">
      <c r="B952" s="24">
        <v>93141701</v>
      </c>
      <c r="C952" s="28" t="s">
        <v>472</v>
      </c>
      <c r="D952" s="25" t="s">
        <v>39</v>
      </c>
      <c r="E952" s="25" t="s">
        <v>47</v>
      </c>
      <c r="F952" s="25" t="s">
        <v>29</v>
      </c>
      <c r="G952" s="25" t="s">
        <v>30</v>
      </c>
      <c r="H952" s="27">
        <v>10000000</v>
      </c>
      <c r="I952" s="27">
        <v>10000000</v>
      </c>
      <c r="J952" s="25" t="s">
        <v>31</v>
      </c>
      <c r="K952" s="25" t="s">
        <v>32</v>
      </c>
      <c r="L952" s="26" t="s">
        <v>120</v>
      </c>
    </row>
    <row r="953" spans="2:12" ht="75">
      <c r="B953" s="24">
        <v>94131500</v>
      </c>
      <c r="C953" s="28" t="s">
        <v>473</v>
      </c>
      <c r="D953" s="25" t="s">
        <v>39</v>
      </c>
      <c r="E953" s="25" t="s">
        <v>80</v>
      </c>
      <c r="F953" s="25" t="s">
        <v>29</v>
      </c>
      <c r="G953" s="25" t="s">
        <v>30</v>
      </c>
      <c r="H953" s="27">
        <v>10000000</v>
      </c>
      <c r="I953" s="27">
        <v>10000000</v>
      </c>
      <c r="J953" s="25" t="s">
        <v>31</v>
      </c>
      <c r="K953" s="25" t="s">
        <v>32</v>
      </c>
      <c r="L953" s="26" t="s">
        <v>123</v>
      </c>
    </row>
    <row r="954" spans="2:12" ht="75">
      <c r="B954" s="24">
        <v>94131500</v>
      </c>
      <c r="C954" s="28" t="s">
        <v>468</v>
      </c>
      <c r="D954" s="25" t="s">
        <v>52</v>
      </c>
      <c r="E954" s="25" t="s">
        <v>80</v>
      </c>
      <c r="F954" s="25" t="s">
        <v>29</v>
      </c>
      <c r="G954" s="25" t="s">
        <v>30</v>
      </c>
      <c r="H954" s="27">
        <v>10000000</v>
      </c>
      <c r="I954" s="27">
        <v>10000000</v>
      </c>
      <c r="J954" s="25" t="s">
        <v>31</v>
      </c>
      <c r="K954" s="25" t="s">
        <v>32</v>
      </c>
      <c r="L954" s="26" t="s">
        <v>122</v>
      </c>
    </row>
    <row r="955" spans="2:12" ht="120">
      <c r="B955" s="24">
        <v>94131500</v>
      </c>
      <c r="C955" s="28" t="s">
        <v>461</v>
      </c>
      <c r="D955" s="25" t="s">
        <v>39</v>
      </c>
      <c r="E955" s="25" t="s">
        <v>80</v>
      </c>
      <c r="F955" s="25" t="s">
        <v>29</v>
      </c>
      <c r="G955" s="25" t="s">
        <v>30</v>
      </c>
      <c r="H955" s="27">
        <f>1000000000-160000000-40000000-450000000-10500000-170000000-9500000+90000000-12500000+595238</f>
        <v>238095238</v>
      </c>
      <c r="I955" s="27">
        <f>1000000000-160000000-40000000-450000000-10500000-170000000-9500000+90000000-12500000+595238</f>
        <v>238095238</v>
      </c>
      <c r="J955" s="25" t="s">
        <v>31</v>
      </c>
      <c r="K955" s="25" t="s">
        <v>32</v>
      </c>
      <c r="L955" s="26" t="s">
        <v>115</v>
      </c>
    </row>
    <row r="956" spans="2:12" ht="60">
      <c r="B956" s="24">
        <v>80101603</v>
      </c>
      <c r="C956" s="28" t="s">
        <v>457</v>
      </c>
      <c r="D956" s="25" t="s">
        <v>41</v>
      </c>
      <c r="E956" s="25" t="s">
        <v>95</v>
      </c>
      <c r="F956" s="25" t="s">
        <v>29</v>
      </c>
      <c r="G956" s="25" t="s">
        <v>30</v>
      </c>
      <c r="H956" s="27">
        <f>11904762-7000000</f>
        <v>4904762</v>
      </c>
      <c r="I956" s="27">
        <f>11904762-7000000</f>
        <v>4904762</v>
      </c>
      <c r="J956" s="25" t="s">
        <v>31</v>
      </c>
      <c r="K956" s="25" t="s">
        <v>32</v>
      </c>
      <c r="L956" s="26" t="s">
        <v>115</v>
      </c>
    </row>
    <row r="957" spans="2:12" ht="60">
      <c r="B957" s="24">
        <v>80101603</v>
      </c>
      <c r="C957" s="28" t="s">
        <v>457</v>
      </c>
      <c r="D957" s="25" t="s">
        <v>41</v>
      </c>
      <c r="E957" s="25" t="s">
        <v>95</v>
      </c>
      <c r="F957" s="25" t="s">
        <v>29</v>
      </c>
      <c r="G957" s="25" t="s">
        <v>30</v>
      </c>
      <c r="H957" s="27">
        <v>7000000</v>
      </c>
      <c r="I957" s="27">
        <v>7000000</v>
      </c>
      <c r="J957" s="25" t="s">
        <v>31</v>
      </c>
      <c r="K957" s="25" t="s">
        <v>32</v>
      </c>
      <c r="L957" s="26" t="s">
        <v>115</v>
      </c>
    </row>
    <row r="958" spans="2:12" ht="75">
      <c r="B958" s="24">
        <v>94131500</v>
      </c>
      <c r="C958" s="28" t="s">
        <v>474</v>
      </c>
      <c r="D958" s="25" t="s">
        <v>52</v>
      </c>
      <c r="E958" s="25" t="s">
        <v>80</v>
      </c>
      <c r="F958" s="25" t="s">
        <v>29</v>
      </c>
      <c r="G958" s="25" t="s">
        <v>30</v>
      </c>
      <c r="H958" s="27">
        <v>170000000</v>
      </c>
      <c r="I958" s="27">
        <v>170000000</v>
      </c>
      <c r="J958" s="25" t="s">
        <v>31</v>
      </c>
      <c r="K958" s="25" t="s">
        <v>32</v>
      </c>
      <c r="L958" s="26" t="s">
        <v>115</v>
      </c>
    </row>
    <row r="959" spans="2:12" ht="90">
      <c r="B959" s="24">
        <v>94131500</v>
      </c>
      <c r="C959" s="28" t="s">
        <v>475</v>
      </c>
      <c r="D959" s="25" t="s">
        <v>43</v>
      </c>
      <c r="E959" s="25" t="s">
        <v>80</v>
      </c>
      <c r="F959" s="25" t="s">
        <v>29</v>
      </c>
      <c r="G959" s="25" t="s">
        <v>30</v>
      </c>
      <c r="H959" s="27">
        <v>27341000</v>
      </c>
      <c r="I959" s="27">
        <v>27341000</v>
      </c>
      <c r="J959" s="25" t="s">
        <v>31</v>
      </c>
      <c r="K959" s="25" t="s">
        <v>32</v>
      </c>
      <c r="L959" s="26" t="s">
        <v>115</v>
      </c>
    </row>
    <row r="960" spans="2:12" ht="45">
      <c r="B960" s="24">
        <v>93141701</v>
      </c>
      <c r="C960" s="28" t="s">
        <v>476</v>
      </c>
      <c r="D960" s="25" t="s">
        <v>135</v>
      </c>
      <c r="E960" s="25" t="s">
        <v>42</v>
      </c>
      <c r="F960" s="25" t="s">
        <v>29</v>
      </c>
      <c r="G960" s="25" t="s">
        <v>30</v>
      </c>
      <c r="H960" s="27">
        <f>10500000+9500000-7000000-3000000-3000000</f>
        <v>7000000</v>
      </c>
      <c r="I960" s="27">
        <f>10500000+9500000-7000000-3000000-3000000</f>
        <v>7000000</v>
      </c>
      <c r="J960" s="25" t="s">
        <v>31</v>
      </c>
      <c r="K960" s="25" t="s">
        <v>32</v>
      </c>
      <c r="L960" s="26" t="s">
        <v>115</v>
      </c>
    </row>
    <row r="961" spans="2:12" ht="60">
      <c r="B961" s="24">
        <v>80111600</v>
      </c>
      <c r="C961" s="28" t="s">
        <v>477</v>
      </c>
      <c r="D961" s="25" t="s">
        <v>52</v>
      </c>
      <c r="E961" s="25" t="s">
        <v>80</v>
      </c>
      <c r="F961" s="25" t="s">
        <v>29</v>
      </c>
      <c r="G961" s="25" t="s">
        <v>30</v>
      </c>
      <c r="H961" s="27">
        <v>40000000</v>
      </c>
      <c r="I961" s="27">
        <v>40000000</v>
      </c>
      <c r="J961" s="25" t="s">
        <v>31</v>
      </c>
      <c r="K961" s="25" t="s">
        <v>32</v>
      </c>
      <c r="L961" s="26" t="s">
        <v>115</v>
      </c>
    </row>
    <row r="962" spans="2:12" ht="75">
      <c r="B962" s="24">
        <v>94131500</v>
      </c>
      <c r="C962" s="28" t="s">
        <v>478</v>
      </c>
      <c r="D962" s="25" t="s">
        <v>52</v>
      </c>
      <c r="E962" s="25" t="s">
        <v>80</v>
      </c>
      <c r="F962" s="25" t="s">
        <v>29</v>
      </c>
      <c r="G962" s="25" t="s">
        <v>30</v>
      </c>
      <c r="H962" s="27">
        <v>160000000</v>
      </c>
      <c r="I962" s="27">
        <v>160000000</v>
      </c>
      <c r="J962" s="25" t="s">
        <v>31</v>
      </c>
      <c r="K962" s="25" t="s">
        <v>32</v>
      </c>
      <c r="L962" s="26" t="s">
        <v>479</v>
      </c>
    </row>
    <row r="963" spans="2:12" ht="105">
      <c r="B963" s="24">
        <v>93141701</v>
      </c>
      <c r="C963" s="28" t="s">
        <v>472</v>
      </c>
      <c r="D963" s="25" t="s">
        <v>39</v>
      </c>
      <c r="E963" s="25" t="s">
        <v>47</v>
      </c>
      <c r="F963" s="25" t="s">
        <v>29</v>
      </c>
      <c r="G963" s="25" t="s">
        <v>30</v>
      </c>
      <c r="H963" s="27">
        <v>30000000</v>
      </c>
      <c r="I963" s="27">
        <v>30000000</v>
      </c>
      <c r="J963" s="25" t="s">
        <v>31</v>
      </c>
      <c r="K963" s="25" t="s">
        <v>32</v>
      </c>
      <c r="L963" s="26" t="s">
        <v>115</v>
      </c>
    </row>
    <row r="964" spans="2:12" ht="75">
      <c r="B964" s="24">
        <v>80111600</v>
      </c>
      <c r="C964" s="28" t="s">
        <v>480</v>
      </c>
      <c r="D964" s="25" t="s">
        <v>44</v>
      </c>
      <c r="E964" s="25" t="s">
        <v>97</v>
      </c>
      <c r="F964" s="25" t="s">
        <v>29</v>
      </c>
      <c r="G964" s="25" t="s">
        <v>30</v>
      </c>
      <c r="H964" s="27">
        <v>4670000</v>
      </c>
      <c r="I964" s="27">
        <v>4670000</v>
      </c>
      <c r="J964" s="25" t="s">
        <v>31</v>
      </c>
      <c r="K964" s="25" t="s">
        <v>32</v>
      </c>
      <c r="L964" s="26" t="s">
        <v>126</v>
      </c>
    </row>
    <row r="965" spans="2:12" ht="75">
      <c r="B965" s="24">
        <v>80111600</v>
      </c>
      <c r="C965" s="28" t="s">
        <v>481</v>
      </c>
      <c r="D965" s="25" t="s">
        <v>44</v>
      </c>
      <c r="E965" s="25" t="s">
        <v>97</v>
      </c>
      <c r="F965" s="25" t="s">
        <v>29</v>
      </c>
      <c r="G965" s="25" t="s">
        <v>30</v>
      </c>
      <c r="H965" s="27">
        <v>2080000</v>
      </c>
      <c r="I965" s="27">
        <v>2080000</v>
      </c>
      <c r="J965" s="25" t="s">
        <v>31</v>
      </c>
      <c r="K965" s="25" t="s">
        <v>32</v>
      </c>
      <c r="L965" s="26" t="s">
        <v>126</v>
      </c>
    </row>
    <row r="966" spans="2:12" ht="75">
      <c r="B966" s="24">
        <v>94131500</v>
      </c>
      <c r="C966" s="28" t="s">
        <v>482</v>
      </c>
      <c r="D966" s="25" t="s">
        <v>44</v>
      </c>
      <c r="E966" s="25" t="s">
        <v>80</v>
      </c>
      <c r="F966" s="25" t="s">
        <v>29</v>
      </c>
      <c r="G966" s="25" t="s">
        <v>82</v>
      </c>
      <c r="H966" s="27">
        <f>6000000000-31586502-565087892-358567770-1385666-449619817-276084254-1946141-858427902-502972-705922851-432401-139287693-449975-18973440-4000000-77026560-367797037-602108-131140628-298655038-81768301-248000000-689621912-2018631-104475822-402200+180423339+15997632</f>
        <v>782637458</v>
      </c>
      <c r="I966" s="27">
        <f>6000000000-31586502-565087892-358567770-1385666-449619817-276084254-1946141-858427902-502972-705922851-432401-139287693-449975-18973440-4000000-77026560-367797037-602108-131140628-298655038-81768301-248000000-689621912-2018631-104475822-402200+180423339+15997632</f>
        <v>782637458</v>
      </c>
      <c r="J966" s="25" t="s">
        <v>31</v>
      </c>
      <c r="K966" s="25" t="s">
        <v>32</v>
      </c>
      <c r="L966" s="26" t="s">
        <v>108</v>
      </c>
    </row>
    <row r="967" spans="2:12" ht="75">
      <c r="B967" s="24">
        <v>94131500</v>
      </c>
      <c r="C967" s="28" t="s">
        <v>483</v>
      </c>
      <c r="D967" s="25" t="s">
        <v>44</v>
      </c>
      <c r="E967" s="25" t="s">
        <v>80</v>
      </c>
      <c r="F967" s="25" t="s">
        <v>29</v>
      </c>
      <c r="G967" s="25" t="s">
        <v>82</v>
      </c>
      <c r="H967" s="27">
        <v>104475822</v>
      </c>
      <c r="I967" s="27">
        <v>104475822</v>
      </c>
      <c r="J967" s="25" t="s">
        <v>31</v>
      </c>
      <c r="K967" s="25" t="s">
        <v>32</v>
      </c>
      <c r="L967" s="26" t="s">
        <v>108</v>
      </c>
    </row>
    <row r="968" spans="2:12" ht="90">
      <c r="B968" s="24">
        <v>94131500</v>
      </c>
      <c r="C968" s="28" t="s">
        <v>484</v>
      </c>
      <c r="D968" s="25" t="s">
        <v>44</v>
      </c>
      <c r="E968" s="25" t="s">
        <v>80</v>
      </c>
      <c r="F968" s="25" t="s">
        <v>29</v>
      </c>
      <c r="G968" s="25" t="s">
        <v>82</v>
      </c>
      <c r="H968" s="27">
        <v>402200</v>
      </c>
      <c r="I968" s="27">
        <v>402200</v>
      </c>
      <c r="J968" s="25" t="s">
        <v>31</v>
      </c>
      <c r="K968" s="25" t="s">
        <v>32</v>
      </c>
      <c r="L968" s="26" t="s">
        <v>108</v>
      </c>
    </row>
    <row r="969" spans="2:12" ht="75">
      <c r="B969" s="24">
        <v>93141701</v>
      </c>
      <c r="C969" s="28" t="s">
        <v>485</v>
      </c>
      <c r="D969" s="25" t="s">
        <v>44</v>
      </c>
      <c r="E969" s="25" t="s">
        <v>80</v>
      </c>
      <c r="F969" s="25" t="s">
        <v>29</v>
      </c>
      <c r="G969" s="25" t="s">
        <v>82</v>
      </c>
      <c r="H969" s="27">
        <f>248000000-48000000</f>
        <v>200000000</v>
      </c>
      <c r="I969" s="27">
        <f>248000000-48000000</f>
        <v>200000000</v>
      </c>
      <c r="J969" s="25" t="s">
        <v>31</v>
      </c>
      <c r="K969" s="25" t="s">
        <v>32</v>
      </c>
      <c r="L969" s="26" t="s">
        <v>126</v>
      </c>
    </row>
    <row r="970" spans="2:12" ht="75">
      <c r="B970" s="24">
        <v>94131500</v>
      </c>
      <c r="C970" s="28" t="s">
        <v>486</v>
      </c>
      <c r="D970" s="25" t="s">
        <v>44</v>
      </c>
      <c r="E970" s="25" t="s">
        <v>80</v>
      </c>
      <c r="F970" s="25" t="s">
        <v>29</v>
      </c>
      <c r="G970" s="25" t="s">
        <v>82</v>
      </c>
      <c r="H970" s="27">
        <v>689621912</v>
      </c>
      <c r="I970" s="27">
        <v>689621912</v>
      </c>
      <c r="J970" s="25" t="s">
        <v>31</v>
      </c>
      <c r="K970" s="25" t="s">
        <v>32</v>
      </c>
      <c r="L970" s="26" t="s">
        <v>108</v>
      </c>
    </row>
    <row r="971" spans="2:12" ht="90">
      <c r="B971" s="24">
        <v>94131500</v>
      </c>
      <c r="C971" s="28" t="s">
        <v>487</v>
      </c>
      <c r="D971" s="25" t="s">
        <v>44</v>
      </c>
      <c r="E971" s="25" t="s">
        <v>80</v>
      </c>
      <c r="F971" s="25" t="s">
        <v>29</v>
      </c>
      <c r="G971" s="25" t="s">
        <v>82</v>
      </c>
      <c r="H971" s="27">
        <v>2018631</v>
      </c>
      <c r="I971" s="27">
        <v>2018631</v>
      </c>
      <c r="J971" s="25" t="s">
        <v>31</v>
      </c>
      <c r="K971" s="25" t="s">
        <v>32</v>
      </c>
      <c r="L971" s="26" t="s">
        <v>108</v>
      </c>
    </row>
    <row r="972" spans="2:12" ht="60">
      <c r="B972" s="24">
        <v>93141701</v>
      </c>
      <c r="C972" s="28" t="s">
        <v>488</v>
      </c>
      <c r="D972" s="25" t="s">
        <v>44</v>
      </c>
      <c r="E972" s="25" t="s">
        <v>80</v>
      </c>
      <c r="F972" s="25" t="s">
        <v>29</v>
      </c>
      <c r="G972" s="25" t="s">
        <v>82</v>
      </c>
      <c r="H972" s="27">
        <v>48000000</v>
      </c>
      <c r="I972" s="27">
        <v>48000000</v>
      </c>
      <c r="J972" s="25" t="s">
        <v>31</v>
      </c>
      <c r="K972" s="25" t="s">
        <v>32</v>
      </c>
      <c r="L972" s="26" t="s">
        <v>126</v>
      </c>
    </row>
    <row r="973" spans="2:12" ht="75">
      <c r="B973" s="24">
        <v>94131500</v>
      </c>
      <c r="C973" s="28" t="s">
        <v>489</v>
      </c>
      <c r="D973" s="25" t="s">
        <v>78</v>
      </c>
      <c r="E973" s="25" t="s">
        <v>80</v>
      </c>
      <c r="F973" s="25" t="s">
        <v>29</v>
      </c>
      <c r="G973" s="25" t="s">
        <v>82</v>
      </c>
      <c r="H973" s="27">
        <v>367797037</v>
      </c>
      <c r="I973" s="27">
        <v>367797037</v>
      </c>
      <c r="J973" s="25" t="s">
        <v>31</v>
      </c>
      <c r="K973" s="25" t="s">
        <v>32</v>
      </c>
      <c r="L973" s="26" t="s">
        <v>108</v>
      </c>
    </row>
    <row r="974" spans="2:12" ht="105">
      <c r="B974" s="24">
        <v>94131500</v>
      </c>
      <c r="C974" s="28" t="s">
        <v>490</v>
      </c>
      <c r="D974" s="25" t="s">
        <v>78</v>
      </c>
      <c r="E974" s="25" t="s">
        <v>80</v>
      </c>
      <c r="F974" s="25" t="s">
        <v>29</v>
      </c>
      <c r="G974" s="25" t="s">
        <v>82</v>
      </c>
      <c r="H974" s="27">
        <v>602108</v>
      </c>
      <c r="I974" s="27">
        <v>602108</v>
      </c>
      <c r="J974" s="25" t="s">
        <v>31</v>
      </c>
      <c r="K974" s="25" t="s">
        <v>32</v>
      </c>
      <c r="L974" s="26" t="s">
        <v>108</v>
      </c>
    </row>
    <row r="975" spans="2:12" ht="90">
      <c r="B975" s="24">
        <v>94131500</v>
      </c>
      <c r="C975" s="28" t="s">
        <v>491</v>
      </c>
      <c r="D975" s="25" t="s">
        <v>78</v>
      </c>
      <c r="E975" s="25" t="s">
        <v>80</v>
      </c>
      <c r="F975" s="25" t="s">
        <v>29</v>
      </c>
      <c r="G975" s="25" t="s">
        <v>82</v>
      </c>
      <c r="H975" s="27">
        <v>131140628</v>
      </c>
      <c r="I975" s="27">
        <v>131140628</v>
      </c>
      <c r="J975" s="25" t="s">
        <v>31</v>
      </c>
      <c r="K975" s="25" t="s">
        <v>32</v>
      </c>
      <c r="L975" s="26" t="s">
        <v>108</v>
      </c>
    </row>
    <row r="976" spans="2:12" ht="120">
      <c r="B976" s="24">
        <v>94131500</v>
      </c>
      <c r="C976" s="28" t="s">
        <v>492</v>
      </c>
      <c r="D976" s="25" t="s">
        <v>135</v>
      </c>
      <c r="E976" s="25" t="s">
        <v>80</v>
      </c>
      <c r="F976" s="25" t="s">
        <v>29</v>
      </c>
      <c r="G976" s="25" t="s">
        <v>82</v>
      </c>
      <c r="H976" s="27">
        <f>23507962+1000000</f>
        <v>24507962</v>
      </c>
      <c r="I976" s="27">
        <f>23507962+1000000</f>
        <v>24507962</v>
      </c>
      <c r="J976" s="25" t="s">
        <v>31</v>
      </c>
      <c r="K976" s="25" t="s">
        <v>32</v>
      </c>
      <c r="L976" s="26" t="s">
        <v>126</v>
      </c>
    </row>
    <row r="977" spans="2:12" ht="60">
      <c r="B977" s="24">
        <v>93141701</v>
      </c>
      <c r="C977" s="28" t="s">
        <v>488</v>
      </c>
      <c r="D977" s="25" t="s">
        <v>44</v>
      </c>
      <c r="E977" s="25" t="s">
        <v>80</v>
      </c>
      <c r="F977" s="25" t="s">
        <v>29</v>
      </c>
      <c r="G977" s="25" t="s">
        <v>30</v>
      </c>
      <c r="H977" s="27">
        <f>150000000-21000000+1197634+24651-35400000-60000000</f>
        <v>34822285</v>
      </c>
      <c r="I977" s="27">
        <f>150000000-21000000+1197634+24651-35400000-60000000</f>
        <v>34822285</v>
      </c>
      <c r="J977" s="25" t="s">
        <v>31</v>
      </c>
      <c r="K977" s="25" t="s">
        <v>32</v>
      </c>
      <c r="L977" s="26" t="s">
        <v>126</v>
      </c>
    </row>
    <row r="978" spans="2:12" ht="60">
      <c r="B978" s="24">
        <v>93141701</v>
      </c>
      <c r="C978" s="28" t="s">
        <v>488</v>
      </c>
      <c r="D978" s="25" t="s">
        <v>44</v>
      </c>
      <c r="E978" s="25" t="s">
        <v>80</v>
      </c>
      <c r="F978" s="25" t="s">
        <v>29</v>
      </c>
      <c r="G978" s="25" t="s">
        <v>30</v>
      </c>
      <c r="H978" s="27">
        <v>60000000</v>
      </c>
      <c r="I978" s="27">
        <v>60000000</v>
      </c>
      <c r="J978" s="25" t="s">
        <v>31</v>
      </c>
      <c r="K978" s="25" t="s">
        <v>32</v>
      </c>
      <c r="L978" s="26" t="s">
        <v>126</v>
      </c>
    </row>
    <row r="979" spans="2:12" ht="60">
      <c r="B979" s="24">
        <v>93141701</v>
      </c>
      <c r="C979" s="28" t="s">
        <v>488</v>
      </c>
      <c r="D979" s="25" t="s">
        <v>44</v>
      </c>
      <c r="E979" s="25" t="s">
        <v>80</v>
      </c>
      <c r="F979" s="25" t="s">
        <v>29</v>
      </c>
      <c r="G979" s="25" t="s">
        <v>30</v>
      </c>
      <c r="H979" s="27">
        <v>35400000</v>
      </c>
      <c r="I979" s="27">
        <v>35400000</v>
      </c>
      <c r="J979" s="25" t="s">
        <v>31</v>
      </c>
      <c r="K979" s="25" t="s">
        <v>32</v>
      </c>
      <c r="L979" s="26" t="s">
        <v>126</v>
      </c>
    </row>
    <row r="980" spans="2:12" ht="60">
      <c r="B980" s="24">
        <v>93141701</v>
      </c>
      <c r="C980" s="28" t="s">
        <v>488</v>
      </c>
      <c r="D980" s="25" t="s">
        <v>44</v>
      </c>
      <c r="E980" s="25" t="s">
        <v>80</v>
      </c>
      <c r="F980" s="25" t="s">
        <v>29</v>
      </c>
      <c r="G980" s="25" t="s">
        <v>82</v>
      </c>
      <c r="H980" s="27">
        <f>64479422+5201334-1000000-9479876-6555256</f>
        <v>52645624</v>
      </c>
      <c r="I980" s="27">
        <f>64479422+5201334-1000000-9479876-6555256</f>
        <v>52645624</v>
      </c>
      <c r="J980" s="25" t="s">
        <v>31</v>
      </c>
      <c r="K980" s="25" t="s">
        <v>32</v>
      </c>
      <c r="L980" s="26" t="s">
        <v>126</v>
      </c>
    </row>
    <row r="981" spans="2:12" ht="60">
      <c r="B981" s="24">
        <v>93141701</v>
      </c>
      <c r="C981" s="28" t="s">
        <v>488</v>
      </c>
      <c r="D981" s="25" t="s">
        <v>44</v>
      </c>
      <c r="E981" s="25" t="s">
        <v>80</v>
      </c>
      <c r="F981" s="25" t="s">
        <v>29</v>
      </c>
      <c r="G981" s="25" t="s">
        <v>82</v>
      </c>
      <c r="H981" s="27">
        <v>11792159</v>
      </c>
      <c r="I981" s="27">
        <v>11792159</v>
      </c>
      <c r="J981" s="25" t="s">
        <v>31</v>
      </c>
      <c r="K981" s="25" t="s">
        <v>32</v>
      </c>
      <c r="L981" s="26" t="s">
        <v>126</v>
      </c>
    </row>
    <row r="982" spans="2:12" ht="60">
      <c r="B982" s="24">
        <v>93141701</v>
      </c>
      <c r="C982" s="28" t="s">
        <v>488</v>
      </c>
      <c r="D982" s="25" t="s">
        <v>44</v>
      </c>
      <c r="E982" s="25" t="s">
        <v>80</v>
      </c>
      <c r="F982" s="25" t="s">
        <v>29</v>
      </c>
      <c r="G982" s="25" t="s">
        <v>82</v>
      </c>
      <c r="H982" s="27">
        <f>228203469-73777715+5767808+3499422+40000000+21732770+1000000+66574246-248000000+73777715-98655038+9000000</f>
        <v>29122677</v>
      </c>
      <c r="I982" s="27">
        <f>228203469-73777715+5767808+3499422+40000000+21732770+1000000+66574246-248000000+73777715-98655038+9000000</f>
        <v>29122677</v>
      </c>
      <c r="J982" s="25" t="s">
        <v>31</v>
      </c>
      <c r="K982" s="25" t="s">
        <v>32</v>
      </c>
      <c r="L982" s="26" t="s">
        <v>126</v>
      </c>
    </row>
    <row r="983" spans="2:12" ht="60">
      <c r="B983" s="24">
        <v>93141701</v>
      </c>
      <c r="C983" s="28" t="s">
        <v>488</v>
      </c>
      <c r="D983" s="25" t="s">
        <v>44</v>
      </c>
      <c r="E983" s="25" t="s">
        <v>80</v>
      </c>
      <c r="F983" s="25" t="s">
        <v>29</v>
      </c>
      <c r="G983" s="25" t="s">
        <v>30</v>
      </c>
      <c r="H983" s="27">
        <f>134354376+14655038-3039540-44224280+8272487+12051793-9000000</f>
        <v>113069874</v>
      </c>
      <c r="I983" s="27">
        <f>134354376+14655038-3039540-44224280+8272487+12051793-9000000</f>
        <v>113069874</v>
      </c>
      <c r="J983" s="25" t="s">
        <v>31</v>
      </c>
      <c r="K983" s="25" t="s">
        <v>32</v>
      </c>
      <c r="L983" s="26" t="s">
        <v>126</v>
      </c>
    </row>
    <row r="984" spans="2:12" ht="60">
      <c r="B984" s="24">
        <v>93141701</v>
      </c>
      <c r="C984" s="28" t="s">
        <v>488</v>
      </c>
      <c r="D984" s="25" t="s">
        <v>44</v>
      </c>
      <c r="E984" s="25" t="s">
        <v>80</v>
      </c>
      <c r="F984" s="25" t="s">
        <v>29</v>
      </c>
      <c r="G984" s="25" t="s">
        <v>30</v>
      </c>
      <c r="H984" s="27">
        <v>12107841</v>
      </c>
      <c r="I984" s="27">
        <v>12107841</v>
      </c>
      <c r="J984" s="25" t="s">
        <v>31</v>
      </c>
      <c r="K984" s="25" t="s">
        <v>32</v>
      </c>
      <c r="L984" s="26" t="s">
        <v>126</v>
      </c>
    </row>
    <row r="985" spans="2:12" ht="60">
      <c r="B985" s="24">
        <v>93141701</v>
      </c>
      <c r="C985" s="28" t="s">
        <v>488</v>
      </c>
      <c r="D985" s="25" t="s">
        <v>44</v>
      </c>
      <c r="E985" s="25" t="s">
        <v>80</v>
      </c>
      <c r="F985" s="25" t="s">
        <v>29</v>
      </c>
      <c r="G985" s="25" t="s">
        <v>30</v>
      </c>
      <c r="H985" s="27">
        <v>3039540</v>
      </c>
      <c r="I985" s="27">
        <v>3039540</v>
      </c>
      <c r="J985" s="25" t="s">
        <v>31</v>
      </c>
      <c r="K985" s="25" t="s">
        <v>32</v>
      </c>
      <c r="L985" s="26" t="s">
        <v>126</v>
      </c>
    </row>
    <row r="986" spans="2:12" ht="60">
      <c r="B986" s="24">
        <v>94131500</v>
      </c>
      <c r="C986" s="28" t="s">
        <v>493</v>
      </c>
      <c r="D986" s="25" t="s">
        <v>43</v>
      </c>
      <c r="E986" s="25" t="s">
        <v>80</v>
      </c>
      <c r="F986" s="25" t="s">
        <v>29</v>
      </c>
      <c r="G986" s="25" t="s">
        <v>82</v>
      </c>
      <c r="H986" s="27">
        <v>705922851</v>
      </c>
      <c r="I986" s="27">
        <v>705922851</v>
      </c>
      <c r="J986" s="25" t="s">
        <v>31</v>
      </c>
      <c r="K986" s="25" t="s">
        <v>32</v>
      </c>
      <c r="L986" s="26" t="s">
        <v>108</v>
      </c>
    </row>
    <row r="987" spans="2:12" ht="75">
      <c r="B987" s="24">
        <v>94131500</v>
      </c>
      <c r="C987" s="28" t="s">
        <v>494</v>
      </c>
      <c r="D987" s="25" t="s">
        <v>43</v>
      </c>
      <c r="E987" s="25" t="s">
        <v>80</v>
      </c>
      <c r="F987" s="25" t="s">
        <v>29</v>
      </c>
      <c r="G987" s="25" t="s">
        <v>82</v>
      </c>
      <c r="H987" s="27">
        <v>432401</v>
      </c>
      <c r="I987" s="27">
        <v>432401</v>
      </c>
      <c r="J987" s="25" t="s">
        <v>31</v>
      </c>
      <c r="K987" s="25" t="s">
        <v>32</v>
      </c>
      <c r="L987" s="26" t="s">
        <v>108</v>
      </c>
    </row>
    <row r="988" spans="2:12" ht="60">
      <c r="B988" s="24">
        <v>94131500</v>
      </c>
      <c r="C988" s="28" t="s">
        <v>495</v>
      </c>
      <c r="D988" s="25" t="s">
        <v>43</v>
      </c>
      <c r="E988" s="25" t="s">
        <v>80</v>
      </c>
      <c r="F988" s="25" t="s">
        <v>29</v>
      </c>
      <c r="G988" s="25" t="s">
        <v>82</v>
      </c>
      <c r="H988" s="27">
        <v>139287693</v>
      </c>
      <c r="I988" s="27">
        <v>139287693</v>
      </c>
      <c r="J988" s="25" t="s">
        <v>31</v>
      </c>
      <c r="K988" s="25" t="s">
        <v>32</v>
      </c>
      <c r="L988" s="26" t="s">
        <v>108</v>
      </c>
    </row>
    <row r="989" spans="2:12" ht="75">
      <c r="B989" s="24">
        <v>94131500</v>
      </c>
      <c r="C989" s="28" t="s">
        <v>496</v>
      </c>
      <c r="D989" s="25" t="s">
        <v>135</v>
      </c>
      <c r="E989" s="25" t="s">
        <v>80</v>
      </c>
      <c r="F989" s="25" t="s">
        <v>29</v>
      </c>
      <c r="G989" s="25" t="s">
        <v>82</v>
      </c>
      <c r="H989" s="27">
        <v>449975</v>
      </c>
      <c r="I989" s="27">
        <v>449975</v>
      </c>
      <c r="J989" s="25" t="s">
        <v>31</v>
      </c>
      <c r="K989" s="25" t="s">
        <v>32</v>
      </c>
      <c r="L989" s="26" t="s">
        <v>108</v>
      </c>
    </row>
    <row r="990" spans="2:12" ht="75">
      <c r="B990" s="24">
        <v>94131500</v>
      </c>
      <c r="C990" s="28" t="s">
        <v>497</v>
      </c>
      <c r="D990" s="25" t="s">
        <v>36</v>
      </c>
      <c r="E990" s="25" t="s">
        <v>80</v>
      </c>
      <c r="F990" s="25" t="s">
        <v>29</v>
      </c>
      <c r="G990" s="25" t="s">
        <v>82</v>
      </c>
      <c r="H990" s="27">
        <v>502972</v>
      </c>
      <c r="I990" s="27">
        <v>502972</v>
      </c>
      <c r="J990" s="25" t="s">
        <v>31</v>
      </c>
      <c r="K990" s="25" t="s">
        <v>32</v>
      </c>
      <c r="L990" s="26" t="s">
        <v>108</v>
      </c>
    </row>
    <row r="991" spans="2:12" ht="60">
      <c r="B991" s="24">
        <v>94131500</v>
      </c>
      <c r="C991" s="28" t="s">
        <v>498</v>
      </c>
      <c r="D991" s="25" t="s">
        <v>36</v>
      </c>
      <c r="E991" s="25" t="s">
        <v>80</v>
      </c>
      <c r="F991" s="25" t="s">
        <v>29</v>
      </c>
      <c r="G991" s="25" t="s">
        <v>82</v>
      </c>
      <c r="H991" s="27">
        <v>858427902</v>
      </c>
      <c r="I991" s="27">
        <v>858427902</v>
      </c>
      <c r="J991" s="25" t="s">
        <v>31</v>
      </c>
      <c r="K991" s="25" t="s">
        <v>32</v>
      </c>
      <c r="L991" s="26" t="s">
        <v>108</v>
      </c>
    </row>
    <row r="992" spans="2:12" ht="75">
      <c r="B992" s="24">
        <v>94131500</v>
      </c>
      <c r="C992" s="28" t="s">
        <v>499</v>
      </c>
      <c r="D992" s="25" t="s">
        <v>45</v>
      </c>
      <c r="E992" s="25" t="s">
        <v>80</v>
      </c>
      <c r="F992" s="25" t="s">
        <v>29</v>
      </c>
      <c r="G992" s="25" t="s">
        <v>82</v>
      </c>
      <c r="H992" s="27">
        <v>1946141</v>
      </c>
      <c r="I992" s="27">
        <v>1946141</v>
      </c>
      <c r="J992" s="25" t="s">
        <v>31</v>
      </c>
      <c r="K992" s="25" t="s">
        <v>32</v>
      </c>
      <c r="L992" s="26" t="s">
        <v>108</v>
      </c>
    </row>
    <row r="993" spans="2:12" ht="60">
      <c r="B993" s="24">
        <v>94131500</v>
      </c>
      <c r="C993" s="28" t="s">
        <v>500</v>
      </c>
      <c r="D993" s="25" t="s">
        <v>45</v>
      </c>
      <c r="E993" s="25" t="s">
        <v>80</v>
      </c>
      <c r="F993" s="25" t="s">
        <v>29</v>
      </c>
      <c r="G993" s="25" t="s">
        <v>82</v>
      </c>
      <c r="H993" s="27">
        <v>276084254</v>
      </c>
      <c r="I993" s="27">
        <v>276084254</v>
      </c>
      <c r="J993" s="25" t="s">
        <v>31</v>
      </c>
      <c r="K993" s="25" t="s">
        <v>32</v>
      </c>
      <c r="L993" s="26" t="s">
        <v>108</v>
      </c>
    </row>
    <row r="994" spans="2:12" ht="60">
      <c r="B994" s="24">
        <v>94131500</v>
      </c>
      <c r="C994" s="28" t="s">
        <v>501</v>
      </c>
      <c r="D994" s="25" t="s">
        <v>45</v>
      </c>
      <c r="E994" s="25" t="s">
        <v>80</v>
      </c>
      <c r="F994" s="25" t="s">
        <v>29</v>
      </c>
      <c r="G994" s="25" t="s">
        <v>82</v>
      </c>
      <c r="H994" s="27">
        <v>449619817</v>
      </c>
      <c r="I994" s="27">
        <v>449619817</v>
      </c>
      <c r="J994" s="25" t="s">
        <v>31</v>
      </c>
      <c r="K994" s="25" t="s">
        <v>32</v>
      </c>
      <c r="L994" s="26" t="s">
        <v>108</v>
      </c>
    </row>
    <row r="995" spans="2:12" ht="75">
      <c r="B995" s="24">
        <v>94131500</v>
      </c>
      <c r="C995" s="28" t="s">
        <v>502</v>
      </c>
      <c r="D995" s="25" t="s">
        <v>55</v>
      </c>
      <c r="E995" s="25" t="s">
        <v>80</v>
      </c>
      <c r="F995" s="25" t="s">
        <v>29</v>
      </c>
      <c r="G995" s="25" t="s">
        <v>82</v>
      </c>
      <c r="H995" s="27">
        <v>1385666</v>
      </c>
      <c r="I995" s="27">
        <v>1385666</v>
      </c>
      <c r="J995" s="25" t="s">
        <v>31</v>
      </c>
      <c r="K995" s="25" t="s">
        <v>32</v>
      </c>
      <c r="L995" s="26" t="s">
        <v>108</v>
      </c>
    </row>
    <row r="996" spans="2:12" ht="60">
      <c r="B996" s="24">
        <v>94131500</v>
      </c>
      <c r="C996" s="28" t="s">
        <v>503</v>
      </c>
      <c r="D996" s="25" t="s">
        <v>55</v>
      </c>
      <c r="E996" s="25" t="s">
        <v>80</v>
      </c>
      <c r="F996" s="25" t="s">
        <v>29</v>
      </c>
      <c r="G996" s="25" t="s">
        <v>82</v>
      </c>
      <c r="H996" s="27">
        <v>358567770</v>
      </c>
      <c r="I996" s="27">
        <v>358567770</v>
      </c>
      <c r="J996" s="25" t="s">
        <v>31</v>
      </c>
      <c r="K996" s="25" t="s">
        <v>32</v>
      </c>
      <c r="L996" s="26" t="s">
        <v>108</v>
      </c>
    </row>
    <row r="997" spans="2:12" ht="60">
      <c r="B997" s="24">
        <v>94131500</v>
      </c>
      <c r="C997" s="28" t="s">
        <v>504</v>
      </c>
      <c r="D997" s="25" t="s">
        <v>55</v>
      </c>
      <c r="E997" s="25" t="s">
        <v>80</v>
      </c>
      <c r="F997" s="25" t="s">
        <v>29</v>
      </c>
      <c r="G997" s="25" t="s">
        <v>82</v>
      </c>
      <c r="H997" s="27">
        <v>565087892</v>
      </c>
      <c r="I997" s="27">
        <v>565087892</v>
      </c>
      <c r="J997" s="25" t="s">
        <v>31</v>
      </c>
      <c r="K997" s="25" t="s">
        <v>32</v>
      </c>
      <c r="L997" s="26" t="s">
        <v>108</v>
      </c>
    </row>
    <row r="998" spans="2:12" ht="60">
      <c r="B998" s="24">
        <v>94131500</v>
      </c>
      <c r="C998" s="28" t="s">
        <v>505</v>
      </c>
      <c r="D998" s="25" t="s">
        <v>52</v>
      </c>
      <c r="E998" s="25" t="s">
        <v>80</v>
      </c>
      <c r="F998" s="25" t="s">
        <v>29</v>
      </c>
      <c r="G998" s="25" t="s">
        <v>82</v>
      </c>
      <c r="H998" s="27">
        <v>31586502</v>
      </c>
      <c r="I998" s="27">
        <v>31586502</v>
      </c>
      <c r="J998" s="25" t="s">
        <v>31</v>
      </c>
      <c r="K998" s="25" t="s">
        <v>32</v>
      </c>
      <c r="L998" s="26" t="s">
        <v>108</v>
      </c>
    </row>
    <row r="999" spans="2:12" ht="60">
      <c r="B999" s="24">
        <v>94131500</v>
      </c>
      <c r="C999" s="28" t="s">
        <v>506</v>
      </c>
      <c r="D999" s="25" t="s">
        <v>78</v>
      </c>
      <c r="E999" s="25" t="s">
        <v>80</v>
      </c>
      <c r="F999" s="25" t="s">
        <v>29</v>
      </c>
      <c r="G999" s="25" t="s">
        <v>82</v>
      </c>
      <c r="H999" s="27">
        <f>916000000-500000000</f>
        <v>416000000</v>
      </c>
      <c r="I999" s="27">
        <f>916000000-500000000</f>
        <v>416000000</v>
      </c>
      <c r="J999" s="25" t="s">
        <v>31</v>
      </c>
      <c r="K999" s="25" t="s">
        <v>32</v>
      </c>
      <c r="L999" s="26" t="s">
        <v>108</v>
      </c>
    </row>
    <row r="1000" spans="2:12" ht="60">
      <c r="B1000" s="24">
        <v>94131500</v>
      </c>
      <c r="C1000" s="28" t="s">
        <v>507</v>
      </c>
      <c r="D1000" s="25" t="s">
        <v>36</v>
      </c>
      <c r="E1000" s="25" t="s">
        <v>80</v>
      </c>
      <c r="F1000" s="25" t="s">
        <v>29</v>
      </c>
      <c r="G1000" s="25" t="s">
        <v>82</v>
      </c>
      <c r="H1000" s="27">
        <v>500000000</v>
      </c>
      <c r="I1000" s="27">
        <v>500000000</v>
      </c>
      <c r="J1000" s="25" t="s">
        <v>31</v>
      </c>
      <c r="K1000" s="25" t="s">
        <v>32</v>
      </c>
      <c r="L1000" s="26" t="s">
        <v>108</v>
      </c>
    </row>
    <row r="1001" spans="2:12" ht="60">
      <c r="B1001" s="24">
        <v>94131500</v>
      </c>
      <c r="C1001" s="28" t="s">
        <v>506</v>
      </c>
      <c r="D1001" s="25" t="s">
        <v>78</v>
      </c>
      <c r="E1001" s="25" t="s">
        <v>80</v>
      </c>
      <c r="F1001" s="25" t="s">
        <v>29</v>
      </c>
      <c r="G1001" s="25" t="s">
        <v>30</v>
      </c>
      <c r="H1001" s="27">
        <v>84000000</v>
      </c>
      <c r="I1001" s="27">
        <v>84000000</v>
      </c>
      <c r="J1001" s="25" t="s">
        <v>31</v>
      </c>
      <c r="K1001" s="25" t="s">
        <v>32</v>
      </c>
      <c r="L1001" s="26" t="s">
        <v>108</v>
      </c>
    </row>
    <row r="1002" spans="2:12" ht="60">
      <c r="B1002" s="24">
        <v>94131500</v>
      </c>
      <c r="C1002" s="28" t="s">
        <v>508</v>
      </c>
      <c r="D1002" s="25" t="s">
        <v>52</v>
      </c>
      <c r="E1002" s="25" t="s">
        <v>80</v>
      </c>
      <c r="F1002" s="25" t="s">
        <v>29</v>
      </c>
      <c r="G1002" s="25" t="s">
        <v>30</v>
      </c>
      <c r="H1002" s="27">
        <f>3000000000-233000000-1000000000</f>
        <v>1767000000</v>
      </c>
      <c r="I1002" s="27">
        <f>3000000000-233000000-1000000000</f>
        <v>1767000000</v>
      </c>
      <c r="J1002" s="25" t="s">
        <v>31</v>
      </c>
      <c r="K1002" s="25" t="s">
        <v>32</v>
      </c>
      <c r="L1002" s="26" t="s">
        <v>108</v>
      </c>
    </row>
    <row r="1003" spans="2:12" ht="60">
      <c r="B1003" s="24">
        <v>94131500</v>
      </c>
      <c r="C1003" s="28" t="s">
        <v>509</v>
      </c>
      <c r="D1003" s="25" t="s">
        <v>44</v>
      </c>
      <c r="E1003" s="25" t="s">
        <v>80</v>
      </c>
      <c r="F1003" s="25" t="s">
        <v>29</v>
      </c>
      <c r="G1003" s="25" t="s">
        <v>30</v>
      </c>
      <c r="H1003" s="27">
        <v>20170721</v>
      </c>
      <c r="I1003" s="27">
        <v>20170721</v>
      </c>
      <c r="J1003" s="25" t="s">
        <v>31</v>
      </c>
      <c r="K1003" s="25" t="s">
        <v>32</v>
      </c>
      <c r="L1003" s="26" t="s">
        <v>108</v>
      </c>
    </row>
    <row r="1004" spans="2:12" ht="60">
      <c r="B1004" s="24">
        <v>94131500</v>
      </c>
      <c r="C1004" s="28" t="s">
        <v>508</v>
      </c>
      <c r="D1004" s="25" t="s">
        <v>52</v>
      </c>
      <c r="E1004" s="25" t="s">
        <v>80</v>
      </c>
      <c r="F1004" s="25" t="s">
        <v>29</v>
      </c>
      <c r="G1004" s="25" t="s">
        <v>30</v>
      </c>
      <c r="H1004" s="27">
        <v>500000000</v>
      </c>
      <c r="I1004" s="27">
        <v>500000000</v>
      </c>
      <c r="J1004" s="25" t="s">
        <v>31</v>
      </c>
      <c r="K1004" s="25" t="s">
        <v>32</v>
      </c>
      <c r="L1004" s="26" t="s">
        <v>108</v>
      </c>
    </row>
    <row r="1005" spans="2:12" ht="75">
      <c r="B1005" s="24">
        <v>93141700</v>
      </c>
      <c r="C1005" s="28" t="s">
        <v>510</v>
      </c>
      <c r="D1005" s="25" t="s">
        <v>44</v>
      </c>
      <c r="E1005" s="25" t="s">
        <v>42</v>
      </c>
      <c r="F1005" s="25" t="s">
        <v>84</v>
      </c>
      <c r="G1005" s="25" t="s">
        <v>82</v>
      </c>
      <c r="H1005" s="27">
        <v>41873485</v>
      </c>
      <c r="I1005" s="27">
        <v>41873485</v>
      </c>
      <c r="J1005" s="25" t="s">
        <v>31</v>
      </c>
      <c r="K1005" s="25" t="s">
        <v>32</v>
      </c>
      <c r="L1005" s="26" t="s">
        <v>126</v>
      </c>
    </row>
    <row r="1006" spans="2:12" ht="60">
      <c r="B1006" s="24" t="s">
        <v>511</v>
      </c>
      <c r="C1006" s="28" t="s">
        <v>512</v>
      </c>
      <c r="D1006" s="25" t="s">
        <v>135</v>
      </c>
      <c r="E1006" s="25" t="s">
        <v>68</v>
      </c>
      <c r="F1006" s="25" t="s">
        <v>84</v>
      </c>
      <c r="G1006" s="25" t="s">
        <v>82</v>
      </c>
      <c r="H1006" s="27">
        <v>32170000</v>
      </c>
      <c r="I1006" s="27">
        <v>32170000</v>
      </c>
      <c r="J1006" s="25" t="s">
        <v>31</v>
      </c>
      <c r="K1006" s="25" t="s">
        <v>32</v>
      </c>
      <c r="L1006" s="26" t="s">
        <v>126</v>
      </c>
    </row>
    <row r="1007" spans="2:12" ht="75">
      <c r="B1007" s="24">
        <v>93141700</v>
      </c>
      <c r="C1007" s="28" t="s">
        <v>513</v>
      </c>
      <c r="D1007" s="25" t="s">
        <v>44</v>
      </c>
      <c r="E1007" s="25" t="s">
        <v>42</v>
      </c>
      <c r="F1007" s="25" t="s">
        <v>84</v>
      </c>
      <c r="G1007" s="25" t="s">
        <v>82</v>
      </c>
      <c r="H1007" s="27">
        <v>30593376</v>
      </c>
      <c r="I1007" s="27">
        <v>30593376</v>
      </c>
      <c r="J1007" s="25" t="s">
        <v>31</v>
      </c>
      <c r="K1007" s="25" t="s">
        <v>32</v>
      </c>
      <c r="L1007" s="26" t="s">
        <v>126</v>
      </c>
    </row>
    <row r="1008" spans="2:12" ht="105">
      <c r="B1008" s="24" t="s">
        <v>99</v>
      </c>
      <c r="C1008" s="28" t="s">
        <v>514</v>
      </c>
      <c r="D1008" s="25" t="s">
        <v>44</v>
      </c>
      <c r="E1008" s="25" t="s">
        <v>37</v>
      </c>
      <c r="F1008" s="25" t="s">
        <v>84</v>
      </c>
      <c r="G1008" s="25" t="s">
        <v>82</v>
      </c>
      <c r="H1008" s="27">
        <v>142378319</v>
      </c>
      <c r="I1008" s="27">
        <v>142378319</v>
      </c>
      <c r="J1008" s="25" t="s">
        <v>31</v>
      </c>
      <c r="K1008" s="25" t="s">
        <v>32</v>
      </c>
      <c r="L1008" s="26" t="s">
        <v>126</v>
      </c>
    </row>
    <row r="1009" spans="2:12" ht="105">
      <c r="B1009" s="24" t="s">
        <v>99</v>
      </c>
      <c r="C1009" s="28" t="s">
        <v>514</v>
      </c>
      <c r="D1009" s="25" t="s">
        <v>44</v>
      </c>
      <c r="E1009" s="25" t="s">
        <v>37</v>
      </c>
      <c r="F1009" s="25" t="s">
        <v>84</v>
      </c>
      <c r="G1009" s="25" t="s">
        <v>82</v>
      </c>
      <c r="H1009" s="27">
        <v>25000000</v>
      </c>
      <c r="I1009" s="27">
        <v>25000000</v>
      </c>
      <c r="J1009" s="25" t="s">
        <v>31</v>
      </c>
      <c r="K1009" s="25" t="s">
        <v>32</v>
      </c>
      <c r="L1009" s="26" t="s">
        <v>126</v>
      </c>
    </row>
    <row r="1010" spans="2:12" ht="45">
      <c r="B1010" s="24" t="s">
        <v>113</v>
      </c>
      <c r="C1010" s="28" t="s">
        <v>515</v>
      </c>
      <c r="D1010" s="25" t="s">
        <v>41</v>
      </c>
      <c r="E1010" s="25" t="s">
        <v>114</v>
      </c>
      <c r="F1010" s="25" t="s">
        <v>84</v>
      </c>
      <c r="G1010" s="25" t="s">
        <v>82</v>
      </c>
      <c r="H1010" s="27">
        <v>1058202610</v>
      </c>
      <c r="I1010" s="27">
        <v>1058202610</v>
      </c>
      <c r="J1010" s="25" t="s">
        <v>31</v>
      </c>
      <c r="K1010" s="25" t="s">
        <v>32</v>
      </c>
      <c r="L1010" s="26" t="s">
        <v>126</v>
      </c>
    </row>
    <row r="1011" spans="2:12" ht="75">
      <c r="B1011" s="24">
        <v>80111600</v>
      </c>
      <c r="C1011" s="28" t="s">
        <v>516</v>
      </c>
      <c r="D1011" s="25" t="s">
        <v>135</v>
      </c>
      <c r="E1011" s="25" t="s">
        <v>68</v>
      </c>
      <c r="F1011" s="25" t="s">
        <v>29</v>
      </c>
      <c r="G1011" s="25" t="s">
        <v>82</v>
      </c>
      <c r="H1011" s="27">
        <v>9000000</v>
      </c>
      <c r="I1011" s="27">
        <v>9000000</v>
      </c>
      <c r="J1011" s="25" t="s">
        <v>31</v>
      </c>
      <c r="K1011" s="25" t="s">
        <v>32</v>
      </c>
      <c r="L1011" s="26" t="s">
        <v>126</v>
      </c>
    </row>
    <row r="1012" spans="2:12" ht="60">
      <c r="B1012" s="24" t="s">
        <v>517</v>
      </c>
      <c r="C1012" s="28" t="s">
        <v>518</v>
      </c>
      <c r="D1012" s="25" t="s">
        <v>135</v>
      </c>
      <c r="E1012" s="25" t="s">
        <v>42</v>
      </c>
      <c r="F1012" s="25" t="s">
        <v>53</v>
      </c>
      <c r="G1012" s="25" t="s">
        <v>82</v>
      </c>
      <c r="H1012" s="27">
        <v>4400000</v>
      </c>
      <c r="I1012" s="27">
        <v>4400000</v>
      </c>
      <c r="J1012" s="25" t="s">
        <v>31</v>
      </c>
      <c r="K1012" s="25" t="s">
        <v>32</v>
      </c>
      <c r="L1012" s="26" t="s">
        <v>126</v>
      </c>
    </row>
    <row r="1013" spans="2:12" ht="150">
      <c r="B1013" s="24" t="s">
        <v>90</v>
      </c>
      <c r="C1013" s="28" t="s">
        <v>430</v>
      </c>
      <c r="D1013" s="25" t="s">
        <v>44</v>
      </c>
      <c r="E1013" s="25" t="s">
        <v>62</v>
      </c>
      <c r="F1013" s="25" t="s">
        <v>48</v>
      </c>
      <c r="G1013" s="25" t="s">
        <v>82</v>
      </c>
      <c r="H1013" s="27">
        <v>35000000</v>
      </c>
      <c r="I1013" s="27">
        <v>35000000</v>
      </c>
      <c r="J1013" s="25" t="s">
        <v>31</v>
      </c>
      <c r="K1013" s="25" t="s">
        <v>32</v>
      </c>
      <c r="L1013" s="26" t="s">
        <v>126</v>
      </c>
    </row>
    <row r="1014" spans="2:12" ht="120">
      <c r="B1014" s="24">
        <v>94131500</v>
      </c>
      <c r="C1014" s="28" t="s">
        <v>519</v>
      </c>
      <c r="D1014" s="25" t="s">
        <v>78</v>
      </c>
      <c r="E1014" s="25" t="s">
        <v>80</v>
      </c>
      <c r="F1014" s="25" t="s">
        <v>29</v>
      </c>
      <c r="G1014" s="25" t="s">
        <v>82</v>
      </c>
      <c r="H1014" s="27">
        <f>200000000-7214424-129456-18496-420000-2185575-100000000-30538011-4048000-2954000</f>
        <v>52492038</v>
      </c>
      <c r="I1014" s="27">
        <f>200000000-7214424-129456-18496-420000-2185575-100000000-30538011-4048000-2954000</f>
        <v>52492038</v>
      </c>
      <c r="J1014" s="25" t="s">
        <v>31</v>
      </c>
      <c r="K1014" s="25" t="s">
        <v>32</v>
      </c>
      <c r="L1014" s="26" t="s">
        <v>126</v>
      </c>
    </row>
    <row r="1015" spans="2:12" ht="60">
      <c r="B1015" s="24">
        <v>80111600</v>
      </c>
      <c r="C1015" s="28" t="s">
        <v>520</v>
      </c>
      <c r="D1015" s="25" t="s">
        <v>49</v>
      </c>
      <c r="E1015" s="25" t="s">
        <v>58</v>
      </c>
      <c r="F1015" s="25" t="s">
        <v>29</v>
      </c>
      <c r="G1015" s="25" t="s">
        <v>30</v>
      </c>
      <c r="H1015" s="27">
        <v>46800000</v>
      </c>
      <c r="I1015" s="27">
        <v>46800000</v>
      </c>
      <c r="J1015" s="25" t="s">
        <v>31</v>
      </c>
      <c r="K1015" s="25" t="s">
        <v>32</v>
      </c>
      <c r="L1015" s="26" t="s">
        <v>127</v>
      </c>
    </row>
    <row r="1016" spans="2:12" ht="45">
      <c r="B1016" s="24">
        <v>80111600</v>
      </c>
      <c r="C1016" s="28" t="s">
        <v>521</v>
      </c>
      <c r="D1016" s="25" t="s">
        <v>49</v>
      </c>
      <c r="E1016" s="25" t="s">
        <v>58</v>
      </c>
      <c r="F1016" s="25" t="s">
        <v>29</v>
      </c>
      <c r="G1016" s="25" t="s">
        <v>30</v>
      </c>
      <c r="H1016" s="27">
        <v>31200000</v>
      </c>
      <c r="I1016" s="27">
        <v>31200000</v>
      </c>
      <c r="J1016" s="25" t="s">
        <v>31</v>
      </c>
      <c r="K1016" s="25" t="s">
        <v>32</v>
      </c>
      <c r="L1016" s="26" t="s">
        <v>127</v>
      </c>
    </row>
    <row r="1017" spans="2:12" ht="60">
      <c r="B1017" s="24">
        <v>80111600</v>
      </c>
      <c r="C1017" s="28" t="s">
        <v>522</v>
      </c>
      <c r="D1017" s="25" t="s">
        <v>55</v>
      </c>
      <c r="E1017" s="25" t="s">
        <v>37</v>
      </c>
      <c r="F1017" s="25" t="s">
        <v>29</v>
      </c>
      <c r="G1017" s="25" t="s">
        <v>30</v>
      </c>
      <c r="H1017" s="27">
        <v>16640000</v>
      </c>
      <c r="I1017" s="27">
        <v>16640000</v>
      </c>
      <c r="J1017" s="25" t="s">
        <v>31</v>
      </c>
      <c r="K1017" s="25" t="s">
        <v>32</v>
      </c>
      <c r="L1017" s="26" t="s">
        <v>127</v>
      </c>
    </row>
    <row r="1018" spans="2:12" ht="60">
      <c r="B1018" s="24">
        <v>80111600</v>
      </c>
      <c r="C1018" s="28" t="s">
        <v>523</v>
      </c>
      <c r="D1018" s="25" t="s">
        <v>55</v>
      </c>
      <c r="E1018" s="25" t="s">
        <v>37</v>
      </c>
      <c r="F1018" s="25" t="s">
        <v>29</v>
      </c>
      <c r="G1018" s="25" t="s">
        <v>30</v>
      </c>
      <c r="H1018" s="27">
        <v>16640000</v>
      </c>
      <c r="I1018" s="27">
        <v>16640000</v>
      </c>
      <c r="J1018" s="25" t="s">
        <v>31</v>
      </c>
      <c r="K1018" s="25" t="s">
        <v>32</v>
      </c>
      <c r="L1018" s="26" t="s">
        <v>127</v>
      </c>
    </row>
    <row r="1019" spans="2:12" ht="60">
      <c r="B1019" s="24">
        <v>80111600</v>
      </c>
      <c r="C1019" s="28" t="s">
        <v>524</v>
      </c>
      <c r="D1019" s="25" t="s">
        <v>55</v>
      </c>
      <c r="E1019" s="25" t="s">
        <v>37</v>
      </c>
      <c r="F1019" s="25" t="s">
        <v>29</v>
      </c>
      <c r="G1019" s="25" t="s">
        <v>30</v>
      </c>
      <c r="H1019" s="27">
        <v>16640000</v>
      </c>
      <c r="I1019" s="27">
        <v>16640000</v>
      </c>
      <c r="J1019" s="25" t="s">
        <v>31</v>
      </c>
      <c r="K1019" s="25" t="s">
        <v>32</v>
      </c>
      <c r="L1019" s="26" t="s">
        <v>127</v>
      </c>
    </row>
    <row r="1020" spans="2:12" ht="60">
      <c r="B1020" s="24">
        <v>80111600</v>
      </c>
      <c r="C1020" s="28" t="s">
        <v>525</v>
      </c>
      <c r="D1020" s="25" t="s">
        <v>41</v>
      </c>
      <c r="E1020" s="25" t="s">
        <v>37</v>
      </c>
      <c r="F1020" s="25" t="s">
        <v>29</v>
      </c>
      <c r="G1020" s="25" t="s">
        <v>30</v>
      </c>
      <c r="H1020" s="27">
        <v>14560000</v>
      </c>
      <c r="I1020" s="27">
        <v>14560000</v>
      </c>
      <c r="J1020" s="25" t="s">
        <v>31</v>
      </c>
      <c r="K1020" s="25" t="s">
        <v>32</v>
      </c>
      <c r="L1020" s="26" t="s">
        <v>127</v>
      </c>
    </row>
    <row r="1021" spans="2:12" ht="60">
      <c r="B1021" s="24">
        <v>80111600</v>
      </c>
      <c r="C1021" s="28" t="s">
        <v>526</v>
      </c>
      <c r="D1021" s="25" t="s">
        <v>55</v>
      </c>
      <c r="E1021" s="25" t="s">
        <v>37</v>
      </c>
      <c r="F1021" s="25" t="s">
        <v>29</v>
      </c>
      <c r="G1021" s="25" t="s">
        <v>30</v>
      </c>
      <c r="H1021" s="27">
        <f>330000000-55119616+161000000-107546356-63649288-129651286-120000000+1606546</f>
        <v>16640000</v>
      </c>
      <c r="I1021" s="27">
        <f>330000000-55119616+161000000-107546356-63649288-129651286-120000000+1606546</f>
        <v>16640000</v>
      </c>
      <c r="J1021" s="25" t="s">
        <v>31</v>
      </c>
      <c r="K1021" s="25" t="s">
        <v>32</v>
      </c>
      <c r="L1021" s="26" t="s">
        <v>127</v>
      </c>
    </row>
    <row r="1022" spans="2:12" ht="45">
      <c r="B1022" s="24" t="s">
        <v>113</v>
      </c>
      <c r="C1022" s="28" t="s">
        <v>515</v>
      </c>
      <c r="D1022" s="25" t="s">
        <v>41</v>
      </c>
      <c r="E1022" s="25" t="s">
        <v>114</v>
      </c>
      <c r="F1022" s="25" t="s">
        <v>84</v>
      </c>
      <c r="G1022" s="25" t="s">
        <v>82</v>
      </c>
      <c r="H1022" s="27">
        <v>200000000</v>
      </c>
      <c r="I1022" s="27">
        <v>200000000</v>
      </c>
      <c r="J1022" s="25" t="s">
        <v>31</v>
      </c>
      <c r="K1022" s="25" t="s">
        <v>32</v>
      </c>
      <c r="L1022" s="26" t="s">
        <v>126</v>
      </c>
    </row>
    <row r="1023" spans="2:12" ht="105">
      <c r="B1023" s="24">
        <v>94131500</v>
      </c>
      <c r="C1023" s="28" t="s">
        <v>527</v>
      </c>
      <c r="D1023" s="25" t="s">
        <v>49</v>
      </c>
      <c r="E1023" s="25" t="s">
        <v>80</v>
      </c>
      <c r="F1023" s="25" t="s">
        <v>29</v>
      </c>
      <c r="G1023" s="25" t="s">
        <v>30</v>
      </c>
      <c r="H1023" s="27">
        <v>100000000</v>
      </c>
      <c r="I1023" s="27">
        <v>100000000</v>
      </c>
      <c r="J1023" s="25" t="s">
        <v>31</v>
      </c>
      <c r="K1023" s="25" t="s">
        <v>32</v>
      </c>
      <c r="L1023" s="26" t="s">
        <v>127</v>
      </c>
    </row>
    <row r="1024" spans="2:12" ht="120">
      <c r="B1024" s="24">
        <v>94131500</v>
      </c>
      <c r="C1024" s="28" t="s">
        <v>519</v>
      </c>
      <c r="D1024" s="25" t="s">
        <v>78</v>
      </c>
      <c r="E1024" s="25" t="s">
        <v>80</v>
      </c>
      <c r="F1024" s="25" t="s">
        <v>29</v>
      </c>
      <c r="G1024" s="25" t="s">
        <v>82</v>
      </c>
      <c r="H1024" s="27">
        <f>130000000+100000000-158747483</f>
        <v>71252517</v>
      </c>
      <c r="I1024" s="27">
        <f>130000000+100000000-158747483</f>
        <v>71252517</v>
      </c>
      <c r="J1024" s="25" t="s">
        <v>31</v>
      </c>
      <c r="K1024" s="25" t="s">
        <v>32</v>
      </c>
      <c r="L1024" s="26" t="s">
        <v>127</v>
      </c>
    </row>
    <row r="1025" spans="2:12" ht="120">
      <c r="B1025" s="24">
        <v>94131500</v>
      </c>
      <c r="C1025" s="28" t="s">
        <v>461</v>
      </c>
      <c r="D1025" s="25" t="s">
        <v>39</v>
      </c>
      <c r="E1025" s="25" t="s">
        <v>80</v>
      </c>
      <c r="F1025" s="25" t="s">
        <v>29</v>
      </c>
      <c r="G1025" s="25" t="s">
        <v>82</v>
      </c>
      <c r="H1025" s="27">
        <v>158747483</v>
      </c>
      <c r="I1025" s="27">
        <v>158747483</v>
      </c>
      <c r="J1025" s="25" t="s">
        <v>31</v>
      </c>
      <c r="K1025" s="25" t="s">
        <v>32</v>
      </c>
      <c r="L1025" s="26" t="s">
        <v>127</v>
      </c>
    </row>
    <row r="1026" spans="2:12" ht="60">
      <c r="B1026" s="24">
        <v>80111600</v>
      </c>
      <c r="C1026" s="28" t="s">
        <v>528</v>
      </c>
      <c r="D1026" s="25" t="s">
        <v>52</v>
      </c>
      <c r="E1026" s="25" t="s">
        <v>37</v>
      </c>
      <c r="F1026" s="25" t="s">
        <v>29</v>
      </c>
      <c r="G1026" s="25" t="s">
        <v>30</v>
      </c>
      <c r="H1026" s="27">
        <v>30000000</v>
      </c>
      <c r="I1026" s="27">
        <v>30000000</v>
      </c>
      <c r="J1026" s="25" t="s">
        <v>31</v>
      </c>
      <c r="K1026" s="25" t="s">
        <v>32</v>
      </c>
      <c r="L1026" s="26" t="s">
        <v>126</v>
      </c>
    </row>
    <row r="1027" spans="2:12" ht="90">
      <c r="B1027" s="24">
        <v>80111600</v>
      </c>
      <c r="C1027" s="28" t="s">
        <v>529</v>
      </c>
      <c r="D1027" s="25" t="s">
        <v>39</v>
      </c>
      <c r="E1027" s="25" t="s">
        <v>80</v>
      </c>
      <c r="F1027" s="25" t="s">
        <v>29</v>
      </c>
      <c r="G1027" s="25" t="s">
        <v>30</v>
      </c>
      <c r="H1027" s="27">
        <v>21000000</v>
      </c>
      <c r="I1027" s="27">
        <v>21000000</v>
      </c>
      <c r="J1027" s="25" t="s">
        <v>31</v>
      </c>
      <c r="K1027" s="25" t="s">
        <v>32</v>
      </c>
      <c r="L1027" s="26" t="s">
        <v>126</v>
      </c>
    </row>
    <row r="1028" spans="2:12" ht="60">
      <c r="B1028" s="24">
        <v>80111600</v>
      </c>
      <c r="C1028" s="28" t="s">
        <v>530</v>
      </c>
      <c r="D1028" s="25" t="s">
        <v>45</v>
      </c>
      <c r="E1028" s="25" t="s">
        <v>47</v>
      </c>
      <c r="F1028" s="25" t="s">
        <v>29</v>
      </c>
      <c r="G1028" s="25" t="s">
        <v>30</v>
      </c>
      <c r="H1028" s="27">
        <f>125400000-10000000-8000000-10000000-20750000-24270000-26400000+16640000-30000000-4500000-58899-1490522-1197634-234883</f>
        <v>5138062</v>
      </c>
      <c r="I1028" s="27">
        <f>125400000-10000000-8000000-10000000-20750000-24270000-26400000+16640000-30000000-4500000-58899-1490522-1197634-234883</f>
        <v>5138062</v>
      </c>
      <c r="J1028" s="25" t="s">
        <v>31</v>
      </c>
      <c r="K1028" s="25" t="s">
        <v>32</v>
      </c>
      <c r="L1028" s="26" t="s">
        <v>126</v>
      </c>
    </row>
    <row r="1029" spans="2:12" ht="60">
      <c r="B1029" s="24">
        <v>80111600</v>
      </c>
      <c r="C1029" s="28" t="s">
        <v>530</v>
      </c>
      <c r="D1029" s="25" t="s">
        <v>45</v>
      </c>
      <c r="E1029" s="25" t="s">
        <v>47</v>
      </c>
      <c r="F1029" s="25" t="s">
        <v>29</v>
      </c>
      <c r="G1029" s="25" t="s">
        <v>30</v>
      </c>
      <c r="H1029" s="27">
        <f>32000000+10000000-37500000+17440000+8000000+19709288-21000000-11262450-11262450</f>
        <v>6124388</v>
      </c>
      <c r="I1029" s="27">
        <f>32000000+10000000-37500000+17440000+8000000+19709288-21000000-11262450-11262450</f>
        <v>6124388</v>
      </c>
      <c r="J1029" s="25" t="s">
        <v>31</v>
      </c>
      <c r="K1029" s="25" t="s">
        <v>32</v>
      </c>
      <c r="L1029" s="26" t="s">
        <v>126</v>
      </c>
    </row>
    <row r="1030" spans="2:12" ht="60">
      <c r="B1030" s="24">
        <v>80111600</v>
      </c>
      <c r="C1030" s="28" t="s">
        <v>531</v>
      </c>
      <c r="D1030" s="25" t="s">
        <v>45</v>
      </c>
      <c r="E1030" s="25" t="s">
        <v>58</v>
      </c>
      <c r="F1030" s="25" t="s">
        <v>29</v>
      </c>
      <c r="G1030" s="25" t="s">
        <v>30</v>
      </c>
      <c r="H1030" s="27">
        <v>21000000</v>
      </c>
      <c r="I1030" s="27">
        <v>21000000</v>
      </c>
      <c r="J1030" s="25" t="s">
        <v>31</v>
      </c>
      <c r="K1030" s="25" t="s">
        <v>32</v>
      </c>
      <c r="L1030" s="26" t="s">
        <v>126</v>
      </c>
    </row>
    <row r="1031" spans="2:12" ht="60">
      <c r="B1031" s="24">
        <v>80111600</v>
      </c>
      <c r="C1031" s="28" t="s">
        <v>530</v>
      </c>
      <c r="D1031" s="25" t="s">
        <v>45</v>
      </c>
      <c r="E1031" s="25" t="s">
        <v>58</v>
      </c>
      <c r="F1031" s="25" t="s">
        <v>29</v>
      </c>
      <c r="G1031" s="25" t="s">
        <v>30</v>
      </c>
      <c r="H1031" s="27">
        <v>11262450</v>
      </c>
      <c r="I1031" s="27">
        <v>11262450</v>
      </c>
      <c r="J1031" s="25" t="s">
        <v>31</v>
      </c>
      <c r="K1031" s="25" t="s">
        <v>32</v>
      </c>
      <c r="L1031" s="26" t="s">
        <v>126</v>
      </c>
    </row>
    <row r="1032" spans="2:12" ht="60">
      <c r="B1032" s="24">
        <v>80111600</v>
      </c>
      <c r="C1032" s="28" t="s">
        <v>530</v>
      </c>
      <c r="D1032" s="25" t="s">
        <v>45</v>
      </c>
      <c r="E1032" s="25" t="s">
        <v>58</v>
      </c>
      <c r="F1032" s="25" t="s">
        <v>29</v>
      </c>
      <c r="G1032" s="25" t="s">
        <v>30</v>
      </c>
      <c r="H1032" s="27">
        <v>11262450</v>
      </c>
      <c r="I1032" s="27">
        <v>11262450</v>
      </c>
      <c r="J1032" s="25" t="s">
        <v>31</v>
      </c>
      <c r="K1032" s="25" t="s">
        <v>32</v>
      </c>
      <c r="L1032" s="26" t="s">
        <v>126</v>
      </c>
    </row>
    <row r="1033" spans="2:12" ht="75">
      <c r="B1033" s="24">
        <v>80111600</v>
      </c>
      <c r="C1033" s="28" t="s">
        <v>532</v>
      </c>
      <c r="D1033" s="25" t="s">
        <v>41</v>
      </c>
      <c r="E1033" s="25" t="s">
        <v>58</v>
      </c>
      <c r="F1033" s="25" t="s">
        <v>29</v>
      </c>
      <c r="G1033" s="25" t="s">
        <v>30</v>
      </c>
      <c r="H1033" s="27">
        <v>37500000</v>
      </c>
      <c r="I1033" s="27">
        <v>37500000</v>
      </c>
      <c r="J1033" s="25" t="s">
        <v>31</v>
      </c>
      <c r="K1033" s="25" t="s">
        <v>32</v>
      </c>
      <c r="L1033" s="26" t="s">
        <v>126</v>
      </c>
    </row>
    <row r="1034" spans="2:12" ht="60">
      <c r="B1034" s="24">
        <v>80111600</v>
      </c>
      <c r="C1034" s="28" t="s">
        <v>533</v>
      </c>
      <c r="D1034" s="25" t="s">
        <v>41</v>
      </c>
      <c r="E1034" s="25" t="s">
        <v>58</v>
      </c>
      <c r="F1034" s="25" t="s">
        <v>29</v>
      </c>
      <c r="G1034" s="25" t="s">
        <v>30</v>
      </c>
      <c r="H1034" s="27">
        <v>14560000</v>
      </c>
      <c r="I1034" s="27">
        <v>14560000</v>
      </c>
      <c r="J1034" s="25" t="s">
        <v>31</v>
      </c>
      <c r="K1034" s="25" t="s">
        <v>32</v>
      </c>
      <c r="L1034" s="26" t="s">
        <v>127</v>
      </c>
    </row>
    <row r="1035" spans="2:12" ht="60">
      <c r="B1035" s="24">
        <v>80111600</v>
      </c>
      <c r="C1035" s="28" t="s">
        <v>534</v>
      </c>
      <c r="D1035" s="25" t="s">
        <v>52</v>
      </c>
      <c r="E1035" s="25" t="s">
        <v>58</v>
      </c>
      <c r="F1035" s="25" t="s">
        <v>29</v>
      </c>
      <c r="G1035" s="25" t="s">
        <v>30</v>
      </c>
      <c r="H1035" s="27">
        <v>40000000</v>
      </c>
      <c r="I1035" s="27">
        <v>40000000</v>
      </c>
      <c r="J1035" s="25" t="s">
        <v>31</v>
      </c>
      <c r="K1035" s="25" t="s">
        <v>32</v>
      </c>
      <c r="L1035" s="26" t="s">
        <v>126</v>
      </c>
    </row>
    <row r="1036" spans="2:12" ht="60">
      <c r="B1036" s="24">
        <v>80111600</v>
      </c>
      <c r="C1036" s="28" t="s">
        <v>534</v>
      </c>
      <c r="D1036" s="25" t="s">
        <v>52</v>
      </c>
      <c r="E1036" s="25" t="s">
        <v>58</v>
      </c>
      <c r="F1036" s="25" t="s">
        <v>29</v>
      </c>
      <c r="G1036" s="25" t="s">
        <v>30</v>
      </c>
      <c r="H1036" s="27">
        <v>10000000</v>
      </c>
      <c r="I1036" s="27">
        <v>10000000</v>
      </c>
      <c r="J1036" s="25" t="s">
        <v>31</v>
      </c>
      <c r="K1036" s="25" t="s">
        <v>32</v>
      </c>
      <c r="L1036" s="26" t="s">
        <v>126</v>
      </c>
    </row>
    <row r="1037" spans="2:12" ht="45">
      <c r="B1037" s="24">
        <v>80111600</v>
      </c>
      <c r="C1037" s="28" t="s">
        <v>535</v>
      </c>
      <c r="D1037" s="25" t="s">
        <v>49</v>
      </c>
      <c r="E1037" s="25" t="s">
        <v>97</v>
      </c>
      <c r="F1037" s="25" t="s">
        <v>29</v>
      </c>
      <c r="G1037" s="25" t="s">
        <v>30</v>
      </c>
      <c r="H1037" s="27">
        <v>16000000</v>
      </c>
      <c r="I1037" s="27">
        <v>16000000</v>
      </c>
      <c r="J1037" s="25" t="s">
        <v>31</v>
      </c>
      <c r="K1037" s="25" t="s">
        <v>32</v>
      </c>
      <c r="L1037" s="26" t="s">
        <v>126</v>
      </c>
    </row>
    <row r="1038" spans="2:12" ht="45">
      <c r="B1038" s="24">
        <v>80111600</v>
      </c>
      <c r="C1038" s="28" t="s">
        <v>535</v>
      </c>
      <c r="D1038" s="25" t="s">
        <v>49</v>
      </c>
      <c r="E1038" s="25" t="s">
        <v>97</v>
      </c>
      <c r="F1038" s="25" t="s">
        <v>29</v>
      </c>
      <c r="G1038" s="25" t="s">
        <v>30</v>
      </c>
      <c r="H1038" s="27">
        <v>20750000</v>
      </c>
      <c r="I1038" s="27">
        <v>20750000</v>
      </c>
      <c r="J1038" s="25" t="s">
        <v>31</v>
      </c>
      <c r="K1038" s="25" t="s">
        <v>32</v>
      </c>
      <c r="L1038" s="26" t="s">
        <v>126</v>
      </c>
    </row>
    <row r="1039" spans="2:12" ht="45">
      <c r="B1039" s="24">
        <v>80111600</v>
      </c>
      <c r="C1039" s="28" t="s">
        <v>536</v>
      </c>
      <c r="D1039" s="25" t="s">
        <v>49</v>
      </c>
      <c r="E1039" s="25" t="s">
        <v>97</v>
      </c>
      <c r="F1039" s="25" t="s">
        <v>29</v>
      </c>
      <c r="G1039" s="25" t="s">
        <v>30</v>
      </c>
      <c r="H1039" s="27">
        <v>12480000</v>
      </c>
      <c r="I1039" s="27">
        <v>12480000</v>
      </c>
      <c r="J1039" s="25" t="s">
        <v>31</v>
      </c>
      <c r="K1039" s="25" t="s">
        <v>32</v>
      </c>
      <c r="L1039" s="26" t="s">
        <v>126</v>
      </c>
    </row>
    <row r="1040" spans="2:12" ht="45">
      <c r="B1040" s="24">
        <v>80111600</v>
      </c>
      <c r="C1040" s="28" t="s">
        <v>536</v>
      </c>
      <c r="D1040" s="25" t="s">
        <v>49</v>
      </c>
      <c r="E1040" s="25" t="s">
        <v>97</v>
      </c>
      <c r="F1040" s="25" t="s">
        <v>29</v>
      </c>
      <c r="G1040" s="25" t="s">
        <v>30</v>
      </c>
      <c r="H1040" s="27">
        <v>24270000</v>
      </c>
      <c r="I1040" s="27">
        <v>24270000</v>
      </c>
      <c r="J1040" s="25" t="s">
        <v>31</v>
      </c>
      <c r="K1040" s="25" t="s">
        <v>32</v>
      </c>
      <c r="L1040" s="26" t="s">
        <v>126</v>
      </c>
    </row>
    <row r="1041" spans="2:12" ht="60">
      <c r="B1041" s="24">
        <v>80111600</v>
      </c>
      <c r="C1041" s="28" t="s">
        <v>537</v>
      </c>
      <c r="D1041" s="25" t="s">
        <v>49</v>
      </c>
      <c r="E1041" s="25" t="s">
        <v>97</v>
      </c>
      <c r="F1041" s="25" t="s">
        <v>29</v>
      </c>
      <c r="G1041" s="25" t="s">
        <v>30</v>
      </c>
      <c r="H1041" s="27">
        <v>29797446</v>
      </c>
      <c r="I1041" s="27">
        <v>29797446</v>
      </c>
      <c r="J1041" s="25" t="s">
        <v>31</v>
      </c>
      <c r="K1041" s="25" t="s">
        <v>32</v>
      </c>
      <c r="L1041" s="26" t="s">
        <v>126</v>
      </c>
    </row>
    <row r="1042" spans="2:12" ht="75">
      <c r="B1042" s="24">
        <v>80111600</v>
      </c>
      <c r="C1042" s="28" t="s">
        <v>538</v>
      </c>
      <c r="D1042" s="25" t="s">
        <v>49</v>
      </c>
      <c r="E1042" s="25" t="s">
        <v>97</v>
      </c>
      <c r="F1042" s="25" t="s">
        <v>29</v>
      </c>
      <c r="G1042" s="25" t="s">
        <v>30</v>
      </c>
      <c r="H1042" s="27">
        <v>23977632</v>
      </c>
      <c r="I1042" s="27">
        <v>23977632</v>
      </c>
      <c r="J1042" s="25" t="s">
        <v>31</v>
      </c>
      <c r="K1042" s="25" t="s">
        <v>32</v>
      </c>
      <c r="L1042" s="26" t="s">
        <v>126</v>
      </c>
    </row>
    <row r="1043" spans="2:12" ht="75">
      <c r="B1043" s="24">
        <v>80111600</v>
      </c>
      <c r="C1043" s="28" t="s">
        <v>538</v>
      </c>
      <c r="D1043" s="25" t="s">
        <v>49</v>
      </c>
      <c r="E1043" s="25" t="s">
        <v>97</v>
      </c>
      <c r="F1043" s="25" t="s">
        <v>29</v>
      </c>
      <c r="G1043" s="25" t="s">
        <v>30</v>
      </c>
      <c r="H1043" s="27">
        <v>23977632</v>
      </c>
      <c r="I1043" s="27">
        <v>23977632</v>
      </c>
      <c r="J1043" s="25" t="s">
        <v>31</v>
      </c>
      <c r="K1043" s="25" t="s">
        <v>32</v>
      </c>
      <c r="L1043" s="26" t="s">
        <v>126</v>
      </c>
    </row>
    <row r="1044" spans="2:12" ht="60">
      <c r="B1044" s="24">
        <v>80111600</v>
      </c>
      <c r="C1044" s="28" t="s">
        <v>539</v>
      </c>
      <c r="D1044" s="25" t="s">
        <v>49</v>
      </c>
      <c r="E1044" s="25" t="s">
        <v>97</v>
      </c>
      <c r="F1044" s="25" t="s">
        <v>29</v>
      </c>
      <c r="G1044" s="25" t="s">
        <v>30</v>
      </c>
      <c r="H1044" s="27">
        <v>19709288</v>
      </c>
      <c r="I1044" s="27">
        <v>19709288</v>
      </c>
      <c r="J1044" s="25" t="s">
        <v>31</v>
      </c>
      <c r="K1044" s="25" t="s">
        <v>32</v>
      </c>
      <c r="L1044" s="26" t="s">
        <v>126</v>
      </c>
    </row>
    <row r="1045" spans="2:12" ht="60">
      <c r="B1045" s="24">
        <v>80111600</v>
      </c>
      <c r="C1045" s="28" t="s">
        <v>539</v>
      </c>
      <c r="D1045" s="25" t="s">
        <v>49</v>
      </c>
      <c r="E1045" s="25" t="s">
        <v>97</v>
      </c>
      <c r="F1045" s="25" t="s">
        <v>29</v>
      </c>
      <c r="G1045" s="25" t="s">
        <v>30</v>
      </c>
      <c r="H1045" s="27">
        <v>19709288</v>
      </c>
      <c r="I1045" s="27">
        <v>19709288</v>
      </c>
      <c r="J1045" s="25" t="s">
        <v>31</v>
      </c>
      <c r="K1045" s="25" t="s">
        <v>32</v>
      </c>
      <c r="L1045" s="26" t="s">
        <v>126</v>
      </c>
    </row>
    <row r="1046" spans="2:12" ht="60">
      <c r="B1046" s="24">
        <v>80111600</v>
      </c>
      <c r="C1046" s="28" t="s">
        <v>540</v>
      </c>
      <c r="D1046" s="25" t="s">
        <v>49</v>
      </c>
      <c r="E1046" s="25" t="s">
        <v>97</v>
      </c>
      <c r="F1046" s="25" t="s">
        <v>29</v>
      </c>
      <c r="G1046" s="25" t="s">
        <v>30</v>
      </c>
      <c r="H1046" s="27">
        <v>27300000</v>
      </c>
      <c r="I1046" s="27">
        <v>27300000</v>
      </c>
      <c r="J1046" s="25" t="s">
        <v>31</v>
      </c>
      <c r="K1046" s="25" t="s">
        <v>32</v>
      </c>
      <c r="L1046" s="26" t="s">
        <v>126</v>
      </c>
    </row>
    <row r="1047" spans="2:12" ht="75">
      <c r="B1047" s="24">
        <v>80111600</v>
      </c>
      <c r="C1047" s="28" t="s">
        <v>541</v>
      </c>
      <c r="D1047" s="25" t="s">
        <v>49</v>
      </c>
      <c r="E1047" s="25" t="s">
        <v>97</v>
      </c>
      <c r="F1047" s="25" t="s">
        <v>29</v>
      </c>
      <c r="G1047" s="25" t="s">
        <v>30</v>
      </c>
      <c r="H1047" s="27">
        <v>19709288</v>
      </c>
      <c r="I1047" s="27">
        <v>19709288</v>
      </c>
      <c r="J1047" s="25" t="s">
        <v>31</v>
      </c>
      <c r="K1047" s="25" t="s">
        <v>32</v>
      </c>
      <c r="L1047" s="26" t="s">
        <v>126</v>
      </c>
    </row>
    <row r="1048" spans="2:12" ht="60">
      <c r="B1048" s="24">
        <v>80111600</v>
      </c>
      <c r="C1048" s="28" t="s">
        <v>542</v>
      </c>
      <c r="D1048" s="25" t="s">
        <v>49</v>
      </c>
      <c r="E1048" s="25" t="s">
        <v>97</v>
      </c>
      <c r="F1048" s="25" t="s">
        <v>29</v>
      </c>
      <c r="G1048" s="25" t="s">
        <v>30</v>
      </c>
      <c r="H1048" s="27">
        <v>43680000</v>
      </c>
      <c r="I1048" s="27">
        <v>43680000</v>
      </c>
      <c r="J1048" s="25" t="s">
        <v>31</v>
      </c>
      <c r="K1048" s="25" t="s">
        <v>32</v>
      </c>
      <c r="L1048" s="26" t="s">
        <v>126</v>
      </c>
    </row>
    <row r="1049" spans="2:12" ht="75">
      <c r="B1049" s="24">
        <v>80111600</v>
      </c>
      <c r="C1049" s="28" t="s">
        <v>543</v>
      </c>
      <c r="D1049" s="25" t="s">
        <v>49</v>
      </c>
      <c r="E1049" s="25" t="s">
        <v>97</v>
      </c>
      <c r="F1049" s="25" t="s">
        <v>29</v>
      </c>
      <c r="G1049" s="25" t="s">
        <v>30</v>
      </c>
      <c r="H1049" s="27">
        <v>24447780</v>
      </c>
      <c r="I1049" s="27">
        <v>24447780</v>
      </c>
      <c r="J1049" s="25" t="s">
        <v>31</v>
      </c>
      <c r="K1049" s="25" t="s">
        <v>32</v>
      </c>
      <c r="L1049" s="26" t="s">
        <v>126</v>
      </c>
    </row>
    <row r="1050" spans="2:12" ht="60">
      <c r="B1050" s="24">
        <v>80111600</v>
      </c>
      <c r="C1050" s="28" t="s">
        <v>544</v>
      </c>
      <c r="D1050" s="25" t="s">
        <v>49</v>
      </c>
      <c r="E1050" s="25" t="s">
        <v>97</v>
      </c>
      <c r="F1050" s="25" t="s">
        <v>29</v>
      </c>
      <c r="G1050" s="25" t="s">
        <v>30</v>
      </c>
      <c r="H1050" s="27">
        <v>19709288</v>
      </c>
      <c r="I1050" s="27">
        <v>19709288</v>
      </c>
      <c r="J1050" s="25" t="s">
        <v>31</v>
      </c>
      <c r="K1050" s="25" t="s">
        <v>32</v>
      </c>
      <c r="L1050" s="26" t="s">
        <v>126</v>
      </c>
    </row>
    <row r="1051" spans="2:12" ht="105">
      <c r="B1051" s="24" t="s">
        <v>98</v>
      </c>
      <c r="C1051" s="28" t="s">
        <v>545</v>
      </c>
      <c r="D1051" s="25" t="s">
        <v>44</v>
      </c>
      <c r="E1051" s="25" t="s">
        <v>37</v>
      </c>
      <c r="F1051" s="25" t="s">
        <v>48</v>
      </c>
      <c r="G1051" s="25" t="s">
        <v>82</v>
      </c>
      <c r="H1051" s="27">
        <v>35000000</v>
      </c>
      <c r="I1051" s="27">
        <v>35000000</v>
      </c>
      <c r="J1051" s="25" t="s">
        <v>31</v>
      </c>
      <c r="K1051" s="25" t="s">
        <v>32</v>
      </c>
      <c r="L1051" s="26" t="s">
        <v>126</v>
      </c>
    </row>
    <row r="1052" spans="2:12" ht="75">
      <c r="B1052" s="24" t="s">
        <v>83</v>
      </c>
      <c r="C1052" s="28" t="s">
        <v>546</v>
      </c>
      <c r="D1052" s="25" t="s">
        <v>135</v>
      </c>
      <c r="E1052" s="25" t="s">
        <v>37</v>
      </c>
      <c r="F1052" s="25" t="s">
        <v>84</v>
      </c>
      <c r="G1052" s="25" t="s">
        <v>82</v>
      </c>
      <c r="H1052" s="27">
        <v>30000000</v>
      </c>
      <c r="I1052" s="27">
        <v>30000000</v>
      </c>
      <c r="J1052" s="25" t="s">
        <v>31</v>
      </c>
      <c r="K1052" s="25" t="s">
        <v>32</v>
      </c>
      <c r="L1052" s="26" t="s">
        <v>126</v>
      </c>
    </row>
    <row r="1053" spans="2:12" ht="75">
      <c r="B1053" s="24">
        <v>93141701</v>
      </c>
      <c r="C1053" s="28" t="s">
        <v>547</v>
      </c>
      <c r="D1053" s="25" t="s">
        <v>135</v>
      </c>
      <c r="E1053" s="25" t="s">
        <v>37</v>
      </c>
      <c r="F1053" s="25" t="s">
        <v>64</v>
      </c>
      <c r="G1053" s="25" t="s">
        <v>82</v>
      </c>
      <c r="H1053" s="27">
        <v>40000000</v>
      </c>
      <c r="I1053" s="27">
        <v>40000000</v>
      </c>
      <c r="J1053" s="25" t="s">
        <v>31</v>
      </c>
      <c r="K1053" s="25" t="s">
        <v>32</v>
      </c>
      <c r="L1053" s="26" t="s">
        <v>126</v>
      </c>
    </row>
    <row r="1054" spans="2:12" ht="90">
      <c r="B1054" s="24" t="s">
        <v>86</v>
      </c>
      <c r="C1054" s="28" t="s">
        <v>548</v>
      </c>
      <c r="D1054" s="25" t="s">
        <v>135</v>
      </c>
      <c r="E1054" s="25" t="s">
        <v>37</v>
      </c>
      <c r="F1054" s="25" t="s">
        <v>48</v>
      </c>
      <c r="G1054" s="25" t="s">
        <v>82</v>
      </c>
      <c r="H1054" s="27">
        <v>10000000</v>
      </c>
      <c r="I1054" s="27">
        <v>10000000</v>
      </c>
      <c r="J1054" s="25" t="s">
        <v>31</v>
      </c>
      <c r="K1054" s="25" t="s">
        <v>32</v>
      </c>
      <c r="L1054" s="26" t="s">
        <v>126</v>
      </c>
    </row>
    <row r="1055" spans="2:12" ht="75">
      <c r="B1055" s="24">
        <v>80131506</v>
      </c>
      <c r="C1055" s="28" t="s">
        <v>549</v>
      </c>
      <c r="D1055" s="25" t="s">
        <v>135</v>
      </c>
      <c r="E1055" s="25" t="s">
        <v>47</v>
      </c>
      <c r="F1055" s="25" t="s">
        <v>64</v>
      </c>
      <c r="G1055" s="25" t="s">
        <v>82</v>
      </c>
      <c r="H1055" s="27">
        <v>8000000</v>
      </c>
      <c r="I1055" s="27">
        <v>8000000</v>
      </c>
      <c r="J1055" s="25" t="s">
        <v>31</v>
      </c>
      <c r="K1055" s="25" t="s">
        <v>32</v>
      </c>
      <c r="L1055" s="26" t="s">
        <v>126</v>
      </c>
    </row>
    <row r="1056" spans="2:12" ht="105">
      <c r="B1056" s="24">
        <v>80121604</v>
      </c>
      <c r="C1056" s="28" t="s">
        <v>550</v>
      </c>
      <c r="D1056" s="25" t="s">
        <v>41</v>
      </c>
      <c r="E1056" s="25" t="s">
        <v>37</v>
      </c>
      <c r="F1056" s="25" t="s">
        <v>29</v>
      </c>
      <c r="G1056" s="25" t="s">
        <v>82</v>
      </c>
      <c r="H1056" s="27">
        <v>80000000</v>
      </c>
      <c r="I1056" s="27">
        <v>80000000</v>
      </c>
      <c r="J1056" s="25" t="s">
        <v>31</v>
      </c>
      <c r="K1056" s="25" t="s">
        <v>32</v>
      </c>
      <c r="L1056" s="26" t="s">
        <v>126</v>
      </c>
    </row>
    <row r="1057" spans="2:12" ht="45">
      <c r="B1057" s="24">
        <v>80121604</v>
      </c>
      <c r="C1057" s="28" t="s">
        <v>551</v>
      </c>
      <c r="D1057" s="25" t="s">
        <v>41</v>
      </c>
      <c r="E1057" s="25" t="s">
        <v>37</v>
      </c>
      <c r="F1057" s="25" t="s">
        <v>29</v>
      </c>
      <c r="G1057" s="25" t="s">
        <v>82</v>
      </c>
      <c r="H1057" s="27">
        <v>20000000</v>
      </c>
      <c r="I1057" s="27">
        <v>20000000</v>
      </c>
      <c r="J1057" s="25" t="s">
        <v>31</v>
      </c>
      <c r="K1057" s="25" t="s">
        <v>32</v>
      </c>
      <c r="L1057" s="26" t="s">
        <v>126</v>
      </c>
    </row>
    <row r="1058" spans="2:12" ht="60">
      <c r="B1058" s="24">
        <v>93141700</v>
      </c>
      <c r="C1058" s="28" t="s">
        <v>552</v>
      </c>
      <c r="D1058" s="25" t="s">
        <v>36</v>
      </c>
      <c r="E1058" s="25" t="s">
        <v>37</v>
      </c>
      <c r="F1058" s="25" t="s">
        <v>84</v>
      </c>
      <c r="G1058" s="25" t="s">
        <v>82</v>
      </c>
      <c r="H1058" s="27">
        <v>37500000</v>
      </c>
      <c r="I1058" s="27">
        <v>37500000</v>
      </c>
      <c r="J1058" s="25" t="s">
        <v>31</v>
      </c>
      <c r="K1058" s="25" t="s">
        <v>32</v>
      </c>
      <c r="L1058" s="26" t="s">
        <v>126</v>
      </c>
    </row>
    <row r="1059" spans="2:12" ht="45">
      <c r="B1059" s="24">
        <v>93141700</v>
      </c>
      <c r="C1059" s="28" t="s">
        <v>553</v>
      </c>
      <c r="D1059" s="25" t="s">
        <v>55</v>
      </c>
      <c r="E1059" s="25" t="s">
        <v>37</v>
      </c>
      <c r="F1059" s="25" t="s">
        <v>84</v>
      </c>
      <c r="G1059" s="25" t="s">
        <v>82</v>
      </c>
      <c r="H1059" s="27">
        <v>70000000</v>
      </c>
      <c r="I1059" s="27">
        <v>70000000</v>
      </c>
      <c r="J1059" s="25" t="s">
        <v>31</v>
      </c>
      <c r="K1059" s="25" t="s">
        <v>32</v>
      </c>
      <c r="L1059" s="26" t="s">
        <v>126</v>
      </c>
    </row>
    <row r="1060" spans="2:12" ht="45">
      <c r="B1060" s="24">
        <v>93141701</v>
      </c>
      <c r="C1060" s="28" t="s">
        <v>325</v>
      </c>
      <c r="D1060" s="25" t="s">
        <v>55</v>
      </c>
      <c r="E1060" s="25" t="s">
        <v>37</v>
      </c>
      <c r="F1060" s="25" t="s">
        <v>64</v>
      </c>
      <c r="G1060" s="25" t="s">
        <v>30</v>
      </c>
      <c r="H1060" s="27">
        <v>80000000</v>
      </c>
      <c r="I1060" s="27">
        <v>80000000</v>
      </c>
      <c r="J1060" s="25" t="s">
        <v>31</v>
      </c>
      <c r="K1060" s="25" t="s">
        <v>32</v>
      </c>
      <c r="L1060" s="26" t="s">
        <v>126</v>
      </c>
    </row>
    <row r="1061" spans="2:12" ht="60">
      <c r="B1061" s="24" t="s">
        <v>83</v>
      </c>
      <c r="C1061" s="28" t="s">
        <v>328</v>
      </c>
      <c r="D1061" s="25" t="s">
        <v>55</v>
      </c>
      <c r="E1061" s="25" t="s">
        <v>37</v>
      </c>
      <c r="F1061" s="25" t="s">
        <v>84</v>
      </c>
      <c r="G1061" s="25" t="s">
        <v>30</v>
      </c>
      <c r="H1061" s="27">
        <v>75000000</v>
      </c>
      <c r="I1061" s="27">
        <v>75000000</v>
      </c>
      <c r="J1061" s="25" t="s">
        <v>31</v>
      </c>
      <c r="K1061" s="25" t="s">
        <v>32</v>
      </c>
      <c r="L1061" s="26" t="s">
        <v>126</v>
      </c>
    </row>
    <row r="1062" spans="2:12" ht="45">
      <c r="B1062" s="24" t="s">
        <v>316</v>
      </c>
      <c r="C1062" s="28" t="s">
        <v>326</v>
      </c>
      <c r="D1062" s="25" t="s">
        <v>52</v>
      </c>
      <c r="E1062" s="25" t="s">
        <v>37</v>
      </c>
      <c r="F1062" s="25" t="s">
        <v>84</v>
      </c>
      <c r="G1062" s="25" t="s">
        <v>30</v>
      </c>
      <c r="H1062" s="27">
        <v>35000000</v>
      </c>
      <c r="I1062" s="27">
        <v>35000000</v>
      </c>
      <c r="J1062" s="25" t="s">
        <v>31</v>
      </c>
      <c r="K1062" s="25" t="s">
        <v>32</v>
      </c>
      <c r="L1062" s="26" t="s">
        <v>126</v>
      </c>
    </row>
    <row r="1063" spans="2:12" ht="75">
      <c r="B1063" s="24" t="s">
        <v>86</v>
      </c>
      <c r="C1063" s="28" t="s">
        <v>185</v>
      </c>
      <c r="D1063" s="25" t="s">
        <v>52</v>
      </c>
      <c r="E1063" s="25" t="s">
        <v>37</v>
      </c>
      <c r="F1063" s="25" t="s">
        <v>48</v>
      </c>
      <c r="G1063" s="25" t="s">
        <v>30</v>
      </c>
      <c r="H1063" s="27">
        <v>30000000</v>
      </c>
      <c r="I1063" s="27">
        <v>30000000</v>
      </c>
      <c r="J1063" s="25" t="s">
        <v>31</v>
      </c>
      <c r="K1063" s="25" t="s">
        <v>32</v>
      </c>
      <c r="L1063" s="26" t="s">
        <v>126</v>
      </c>
    </row>
    <row r="1064" spans="2:12" ht="45">
      <c r="B1064" s="24" t="s">
        <v>87</v>
      </c>
      <c r="C1064" s="28" t="s">
        <v>186</v>
      </c>
      <c r="D1064" s="25" t="s">
        <v>41</v>
      </c>
      <c r="E1064" s="25" t="s">
        <v>37</v>
      </c>
      <c r="F1064" s="25" t="s">
        <v>48</v>
      </c>
      <c r="G1064" s="25" t="s">
        <v>30</v>
      </c>
      <c r="H1064" s="27">
        <v>30000000</v>
      </c>
      <c r="I1064" s="27">
        <v>30000000</v>
      </c>
      <c r="J1064" s="25" t="s">
        <v>31</v>
      </c>
      <c r="K1064" s="25" t="s">
        <v>32</v>
      </c>
      <c r="L1064" s="26" t="s">
        <v>126</v>
      </c>
    </row>
    <row r="1065" spans="2:12" ht="90">
      <c r="B1065" s="24" t="s">
        <v>88</v>
      </c>
      <c r="C1065" s="28" t="s">
        <v>554</v>
      </c>
      <c r="D1065" s="25" t="s">
        <v>41</v>
      </c>
      <c r="E1065" s="25" t="s">
        <v>37</v>
      </c>
      <c r="F1065" s="25" t="s">
        <v>64</v>
      </c>
      <c r="G1065" s="25" t="s">
        <v>30</v>
      </c>
      <c r="H1065" s="27">
        <v>10000000</v>
      </c>
      <c r="I1065" s="27">
        <v>10000000</v>
      </c>
      <c r="J1065" s="25" t="s">
        <v>31</v>
      </c>
      <c r="K1065" s="25" t="s">
        <v>32</v>
      </c>
      <c r="L1065" s="26" t="s">
        <v>126</v>
      </c>
    </row>
    <row r="1066" spans="2:12" ht="75">
      <c r="B1066" s="24" t="s">
        <v>98</v>
      </c>
      <c r="C1066" s="28" t="s">
        <v>327</v>
      </c>
      <c r="D1066" s="25" t="s">
        <v>52</v>
      </c>
      <c r="E1066" s="25" t="s">
        <v>37</v>
      </c>
      <c r="F1066" s="25" t="s">
        <v>48</v>
      </c>
      <c r="G1066" s="25" t="s">
        <v>30</v>
      </c>
      <c r="H1066" s="27">
        <v>70000000</v>
      </c>
      <c r="I1066" s="27">
        <v>70000000</v>
      </c>
      <c r="J1066" s="25" t="s">
        <v>31</v>
      </c>
      <c r="K1066" s="25" t="s">
        <v>32</v>
      </c>
      <c r="L1066" s="26" t="s">
        <v>126</v>
      </c>
    </row>
    <row r="1067" spans="2:12" ht="120">
      <c r="B1067" s="24">
        <v>94131500</v>
      </c>
      <c r="C1067" s="28" t="s">
        <v>462</v>
      </c>
      <c r="D1067" s="25" t="s">
        <v>55</v>
      </c>
      <c r="E1067" s="25" t="s">
        <v>80</v>
      </c>
      <c r="F1067" s="25" t="s">
        <v>29</v>
      </c>
      <c r="G1067" s="25" t="s">
        <v>30</v>
      </c>
      <c r="H1067" s="27">
        <v>300000000</v>
      </c>
      <c r="I1067" s="27">
        <v>300000000</v>
      </c>
      <c r="J1067" s="25" t="s">
        <v>31</v>
      </c>
      <c r="K1067" s="25" t="s">
        <v>32</v>
      </c>
      <c r="L1067" s="26" t="s">
        <v>126</v>
      </c>
    </row>
    <row r="1068" spans="2:12" ht="120">
      <c r="B1068" s="24">
        <v>94131500</v>
      </c>
      <c r="C1068" s="28" t="s">
        <v>519</v>
      </c>
      <c r="D1068" s="25" t="s">
        <v>78</v>
      </c>
      <c r="E1068" s="25" t="s">
        <v>80</v>
      </c>
      <c r="F1068" s="25" t="s">
        <v>29</v>
      </c>
      <c r="G1068" s="25" t="s">
        <v>30</v>
      </c>
      <c r="H1068" s="27">
        <f>916000000-333500000+158833454-530000000-100000000-60000000-51318648</f>
        <v>14806</v>
      </c>
      <c r="I1068" s="27">
        <f>916000000-333500000+158833454-530000000-100000000-60000000-51318648</f>
        <v>14806</v>
      </c>
      <c r="J1068" s="25" t="s">
        <v>31</v>
      </c>
      <c r="K1068" s="25" t="s">
        <v>32</v>
      </c>
      <c r="L1068" s="26" t="s">
        <v>126</v>
      </c>
    </row>
    <row r="1069" spans="2:12" ht="120">
      <c r="B1069" s="24">
        <v>94131500</v>
      </c>
      <c r="C1069" s="28" t="s">
        <v>461</v>
      </c>
      <c r="D1069" s="25" t="s">
        <v>39</v>
      </c>
      <c r="E1069" s="25" t="s">
        <v>80</v>
      </c>
      <c r="F1069" s="25" t="s">
        <v>29</v>
      </c>
      <c r="G1069" s="25" t="s">
        <v>30</v>
      </c>
      <c r="H1069" s="27">
        <v>51318648</v>
      </c>
      <c r="I1069" s="27">
        <v>51318648</v>
      </c>
      <c r="J1069" s="25" t="s">
        <v>31</v>
      </c>
      <c r="K1069" s="25" t="s">
        <v>32</v>
      </c>
      <c r="L1069" s="26" t="s">
        <v>126</v>
      </c>
    </row>
    <row r="1070" spans="2:12" ht="105">
      <c r="B1070" s="24">
        <v>94131500</v>
      </c>
      <c r="C1070" s="28" t="s">
        <v>555</v>
      </c>
      <c r="D1070" s="25" t="s">
        <v>49</v>
      </c>
      <c r="E1070" s="25" t="s">
        <v>80</v>
      </c>
      <c r="F1070" s="25" t="s">
        <v>29</v>
      </c>
      <c r="G1070" s="25" t="s">
        <v>30</v>
      </c>
      <c r="H1070" s="27">
        <v>530000000</v>
      </c>
      <c r="I1070" s="27">
        <v>530000000</v>
      </c>
      <c r="J1070" s="25" t="s">
        <v>31</v>
      </c>
      <c r="K1070" s="25" t="s">
        <v>32</v>
      </c>
      <c r="L1070" s="26" t="s">
        <v>126</v>
      </c>
    </row>
    <row r="1071" spans="2:12" ht="120">
      <c r="B1071" s="24">
        <v>94131500</v>
      </c>
      <c r="C1071" s="28" t="s">
        <v>461</v>
      </c>
      <c r="D1071" s="25" t="s">
        <v>39</v>
      </c>
      <c r="E1071" s="25" t="s">
        <v>80</v>
      </c>
      <c r="F1071" s="25" t="s">
        <v>29</v>
      </c>
      <c r="G1071" s="25" t="s">
        <v>82</v>
      </c>
      <c r="H1071" s="27">
        <v>100000000</v>
      </c>
      <c r="I1071" s="27">
        <v>100000000</v>
      </c>
      <c r="J1071" s="25" t="s">
        <v>31</v>
      </c>
      <c r="K1071" s="25" t="s">
        <v>32</v>
      </c>
      <c r="L1071" s="26" t="s">
        <v>126</v>
      </c>
    </row>
    <row r="1072" spans="2:12" ht="120">
      <c r="B1072" s="24">
        <v>94131500</v>
      </c>
      <c r="C1072" s="28" t="s">
        <v>519</v>
      </c>
      <c r="D1072" s="25" t="s">
        <v>78</v>
      </c>
      <c r="E1072" s="25" t="s">
        <v>80</v>
      </c>
      <c r="F1072" s="25" t="s">
        <v>29</v>
      </c>
      <c r="G1072" s="25" t="s">
        <v>82</v>
      </c>
      <c r="H1072" s="27">
        <f>333500000-103500000+156000000-10000000-200000000-50000000+5750000+160000000-100000000-64479422-5201334-105127244+71000000+17500000</f>
        <v>105442000</v>
      </c>
      <c r="I1072" s="27">
        <f>333500000-103500000+156000000-10000000-200000000-50000000+5750000+160000000-100000000-64479422-5201334-105127244+71000000+17500000</f>
        <v>105442000</v>
      </c>
      <c r="J1072" s="25" t="s">
        <v>31</v>
      </c>
      <c r="K1072" s="25" t="s">
        <v>32</v>
      </c>
      <c r="L1072" s="26" t="s">
        <v>126</v>
      </c>
    </row>
    <row r="1073" spans="2:12" ht="120">
      <c r="B1073" s="24">
        <v>94131500</v>
      </c>
      <c r="C1073" s="28" t="s">
        <v>519</v>
      </c>
      <c r="D1073" s="25" t="s">
        <v>78</v>
      </c>
      <c r="E1073" s="25" t="s">
        <v>80</v>
      </c>
      <c r="F1073" s="25" t="s">
        <v>29</v>
      </c>
      <c r="G1073" s="25" t="s">
        <v>30</v>
      </c>
      <c r="H1073" s="27">
        <f>27757419+2080000+1606546+3500000</f>
        <v>34943965</v>
      </c>
      <c r="I1073" s="27">
        <f>27757419+2080000+1606546+3500000</f>
        <v>34943965</v>
      </c>
      <c r="J1073" s="25" t="s">
        <v>31</v>
      </c>
      <c r="K1073" s="25" t="s">
        <v>32</v>
      </c>
      <c r="L1073" s="26" t="s">
        <v>126</v>
      </c>
    </row>
    <row r="1074" spans="2:12" ht="120">
      <c r="B1074" s="24">
        <v>94131500</v>
      </c>
      <c r="C1074" s="28" t="s">
        <v>519</v>
      </c>
      <c r="D1074" s="25" t="s">
        <v>78</v>
      </c>
      <c r="E1074" s="25" t="s">
        <v>80</v>
      </c>
      <c r="F1074" s="25" t="s">
        <v>29</v>
      </c>
      <c r="G1074" s="25" t="s">
        <v>82</v>
      </c>
      <c r="H1074" s="27">
        <v>105127244</v>
      </c>
      <c r="I1074" s="27">
        <v>105127244</v>
      </c>
      <c r="J1074" s="25" t="s">
        <v>31</v>
      </c>
      <c r="K1074" s="25" t="s">
        <v>32</v>
      </c>
      <c r="L1074" s="26" t="s">
        <v>126</v>
      </c>
    </row>
    <row r="1075" spans="2:12" ht="120">
      <c r="B1075" s="24">
        <v>94131500</v>
      </c>
      <c r="C1075" s="28" t="s">
        <v>519</v>
      </c>
      <c r="D1075" s="25" t="s">
        <v>78</v>
      </c>
      <c r="E1075" s="25" t="s">
        <v>80</v>
      </c>
      <c r="F1075" s="25" t="s">
        <v>29</v>
      </c>
      <c r="G1075" s="25" t="s">
        <v>30</v>
      </c>
      <c r="H1075" s="27">
        <v>110000000</v>
      </c>
      <c r="I1075" s="27">
        <v>110000000</v>
      </c>
      <c r="J1075" s="25" t="s">
        <v>31</v>
      </c>
      <c r="K1075" s="25" t="s">
        <v>32</v>
      </c>
      <c r="L1075" s="26" t="s">
        <v>126</v>
      </c>
    </row>
    <row r="1076" spans="2:12" ht="120">
      <c r="B1076" s="24">
        <v>94131500</v>
      </c>
      <c r="C1076" s="28" t="s">
        <v>556</v>
      </c>
      <c r="D1076" s="25" t="s">
        <v>55</v>
      </c>
      <c r="E1076" s="25" t="s">
        <v>80</v>
      </c>
      <c r="F1076" s="25" t="s">
        <v>29</v>
      </c>
      <c r="G1076" s="25" t="s">
        <v>82</v>
      </c>
      <c r="H1076" s="27">
        <v>50000000</v>
      </c>
      <c r="I1076" s="27">
        <v>50000000</v>
      </c>
      <c r="J1076" s="25" t="s">
        <v>31</v>
      </c>
      <c r="K1076" s="25" t="s">
        <v>32</v>
      </c>
      <c r="L1076" s="26" t="s">
        <v>126</v>
      </c>
    </row>
    <row r="1077" spans="2:12" ht="105">
      <c r="B1077" s="24">
        <v>94131500</v>
      </c>
      <c r="C1077" s="28" t="s">
        <v>527</v>
      </c>
      <c r="D1077" s="25" t="s">
        <v>49</v>
      </c>
      <c r="E1077" s="25" t="s">
        <v>80</v>
      </c>
      <c r="F1077" s="25" t="s">
        <v>29</v>
      </c>
      <c r="G1077" s="25" t="s">
        <v>82</v>
      </c>
      <c r="H1077" s="27">
        <v>200000000</v>
      </c>
      <c r="I1077" s="27">
        <v>200000000</v>
      </c>
      <c r="J1077" s="25" t="s">
        <v>31</v>
      </c>
      <c r="K1077" s="25" t="s">
        <v>32</v>
      </c>
      <c r="L1077" s="26" t="s">
        <v>126</v>
      </c>
    </row>
    <row r="1078" spans="2:12" ht="105">
      <c r="B1078" s="24">
        <v>94131500</v>
      </c>
      <c r="C1078" s="28" t="s">
        <v>527</v>
      </c>
      <c r="D1078" s="25" t="s">
        <v>49</v>
      </c>
      <c r="E1078" s="25" t="s">
        <v>80</v>
      </c>
      <c r="F1078" s="25" t="s">
        <v>29</v>
      </c>
      <c r="G1078" s="25" t="s">
        <v>82</v>
      </c>
      <c r="H1078" s="27">
        <f>190000000-10000000</f>
        <v>180000000</v>
      </c>
      <c r="I1078" s="27">
        <f>190000000-10000000</f>
        <v>180000000</v>
      </c>
      <c r="J1078" s="25" t="s">
        <v>31</v>
      </c>
      <c r="K1078" s="25" t="s">
        <v>32</v>
      </c>
      <c r="L1078" s="26" t="s">
        <v>126</v>
      </c>
    </row>
    <row r="1079" spans="2:12" ht="105">
      <c r="B1079" s="24">
        <v>94131500</v>
      </c>
      <c r="C1079" s="28" t="s">
        <v>527</v>
      </c>
      <c r="D1079" s="25" t="s">
        <v>49</v>
      </c>
      <c r="E1079" s="25" t="s">
        <v>80</v>
      </c>
      <c r="F1079" s="25" t="s">
        <v>29</v>
      </c>
      <c r="G1079" s="25" t="s">
        <v>82</v>
      </c>
      <c r="H1079" s="27">
        <f>80000000+10000000+10000000</f>
        <v>100000000</v>
      </c>
      <c r="I1079" s="27">
        <f>80000000+10000000+10000000</f>
        <v>100000000</v>
      </c>
      <c r="J1079" s="25" t="s">
        <v>31</v>
      </c>
      <c r="K1079" s="25" t="s">
        <v>32</v>
      </c>
      <c r="L1079" s="26" t="s">
        <v>126</v>
      </c>
    </row>
    <row r="1080" spans="2:12" ht="105">
      <c r="B1080" s="24">
        <v>94131500</v>
      </c>
      <c r="C1080" s="28" t="s">
        <v>527</v>
      </c>
      <c r="D1080" s="25" t="s">
        <v>49</v>
      </c>
      <c r="E1080" s="25" t="s">
        <v>80</v>
      </c>
      <c r="F1080" s="25" t="s">
        <v>29</v>
      </c>
      <c r="G1080" s="25" t="s">
        <v>82</v>
      </c>
      <c r="H1080" s="27">
        <v>90000000</v>
      </c>
      <c r="I1080" s="27">
        <v>90000000</v>
      </c>
      <c r="J1080" s="25" t="s">
        <v>31</v>
      </c>
      <c r="K1080" s="25" t="s">
        <v>32</v>
      </c>
      <c r="L1080" s="26" t="s">
        <v>126</v>
      </c>
    </row>
    <row r="1081" spans="2:12" ht="120">
      <c r="B1081" s="24">
        <v>94131500</v>
      </c>
      <c r="C1081" s="28" t="s">
        <v>519</v>
      </c>
      <c r="D1081" s="25" t="s">
        <v>78</v>
      </c>
      <c r="E1081" s="25" t="s">
        <v>80</v>
      </c>
      <c r="F1081" s="25" t="s">
        <v>29</v>
      </c>
      <c r="G1081" s="25" t="s">
        <v>30</v>
      </c>
      <c r="H1081" s="27">
        <v>34000000</v>
      </c>
      <c r="I1081" s="27">
        <v>34000000</v>
      </c>
      <c r="J1081" s="25" t="s">
        <v>31</v>
      </c>
      <c r="K1081" s="25" t="s">
        <v>32</v>
      </c>
      <c r="L1081" s="26" t="s">
        <v>126</v>
      </c>
    </row>
    <row r="1082" spans="2:12" ht="120">
      <c r="B1082" s="24">
        <v>94131500</v>
      </c>
      <c r="C1082" s="28" t="s">
        <v>492</v>
      </c>
      <c r="D1082" s="25" t="s">
        <v>135</v>
      </c>
      <c r="E1082" s="25" t="s">
        <v>80</v>
      </c>
      <c r="F1082" s="25" t="s">
        <v>29</v>
      </c>
      <c r="G1082" s="25" t="s">
        <v>82</v>
      </c>
      <c r="H1082" s="27">
        <f>298655038-229974282</f>
        <v>68680756</v>
      </c>
      <c r="I1082" s="27">
        <f>298655038-229974282</f>
        <v>68680756</v>
      </c>
      <c r="J1082" s="25" t="s">
        <v>31</v>
      </c>
      <c r="K1082" s="25" t="s">
        <v>32</v>
      </c>
      <c r="L1082" s="26" t="s">
        <v>126</v>
      </c>
    </row>
    <row r="1083" spans="2:12" ht="120">
      <c r="B1083" s="24">
        <v>94131500</v>
      </c>
      <c r="C1083" s="28" t="s">
        <v>492</v>
      </c>
      <c r="D1083" s="25" t="s">
        <v>135</v>
      </c>
      <c r="E1083" s="25" t="s">
        <v>80</v>
      </c>
      <c r="F1083" s="25" t="s">
        <v>29</v>
      </c>
      <c r="G1083" s="25" t="s">
        <v>82</v>
      </c>
      <c r="H1083" s="27">
        <v>229974282</v>
      </c>
      <c r="I1083" s="27">
        <v>229974282</v>
      </c>
      <c r="J1083" s="25" t="s">
        <v>31</v>
      </c>
      <c r="K1083" s="25" t="s">
        <v>32</v>
      </c>
      <c r="L1083" s="26" t="s">
        <v>126</v>
      </c>
    </row>
    <row r="1084" spans="2:12" ht="75">
      <c r="B1084" s="24">
        <v>93141700</v>
      </c>
      <c r="C1084" s="28" t="s">
        <v>510</v>
      </c>
      <c r="D1084" s="25" t="s">
        <v>44</v>
      </c>
      <c r="E1084" s="25" t="s">
        <v>42</v>
      </c>
      <c r="F1084" s="25" t="s">
        <v>84</v>
      </c>
      <c r="G1084" s="25" t="s">
        <v>82</v>
      </c>
      <c r="H1084" s="27">
        <v>6555256</v>
      </c>
      <c r="I1084" s="27">
        <v>6555256</v>
      </c>
      <c r="J1084" s="25" t="s">
        <v>31</v>
      </c>
      <c r="K1084" s="25" t="s">
        <v>32</v>
      </c>
      <c r="L1084" s="26" t="s">
        <v>126</v>
      </c>
    </row>
    <row r="1085" spans="2:12" ht="75">
      <c r="B1085" s="24">
        <v>93141700</v>
      </c>
      <c r="C1085" s="28" t="s">
        <v>510</v>
      </c>
      <c r="D1085" s="25" t="s">
        <v>44</v>
      </c>
      <c r="E1085" s="25" t="s">
        <v>42</v>
      </c>
      <c r="F1085" s="25" t="s">
        <v>84</v>
      </c>
      <c r="G1085" s="25" t="s">
        <v>82</v>
      </c>
      <c r="H1085" s="27">
        <v>25866744</v>
      </c>
      <c r="I1085" s="27">
        <v>25866744</v>
      </c>
      <c r="J1085" s="25" t="s">
        <v>31</v>
      </c>
      <c r="K1085" s="25" t="s">
        <v>32</v>
      </c>
      <c r="L1085" s="26" t="s">
        <v>126</v>
      </c>
    </row>
    <row r="1086" spans="2:12" ht="45">
      <c r="B1086" s="24" t="s">
        <v>87</v>
      </c>
      <c r="C1086" s="28" t="s">
        <v>318</v>
      </c>
      <c r="D1086" s="25" t="s">
        <v>135</v>
      </c>
      <c r="E1086" s="25" t="s">
        <v>37</v>
      </c>
      <c r="F1086" s="25" t="s">
        <v>48</v>
      </c>
      <c r="G1086" s="25" t="s">
        <v>82</v>
      </c>
      <c r="H1086" s="27">
        <v>4000000</v>
      </c>
      <c r="I1086" s="27">
        <v>4000000</v>
      </c>
      <c r="J1086" s="25" t="s">
        <v>31</v>
      </c>
      <c r="K1086" s="25" t="s">
        <v>32</v>
      </c>
      <c r="L1086" s="26" t="s">
        <v>107</v>
      </c>
    </row>
    <row r="1087" spans="2:12" ht="60">
      <c r="B1087" s="24">
        <v>82121500</v>
      </c>
      <c r="C1087" s="28" t="s">
        <v>203</v>
      </c>
      <c r="D1087" s="25" t="s">
        <v>39</v>
      </c>
      <c r="E1087" s="25" t="s">
        <v>80</v>
      </c>
      <c r="F1087" s="25" t="s">
        <v>64</v>
      </c>
      <c r="G1087" s="25" t="s">
        <v>82</v>
      </c>
      <c r="H1087" s="27">
        <v>5000000</v>
      </c>
      <c r="I1087" s="27">
        <v>5000000</v>
      </c>
      <c r="J1087" s="25" t="s">
        <v>31</v>
      </c>
      <c r="K1087" s="25" t="s">
        <v>32</v>
      </c>
      <c r="L1087" s="26" t="s">
        <v>107</v>
      </c>
    </row>
    <row r="1088" spans="2:12" ht="75">
      <c r="B1088" s="24">
        <v>80101603</v>
      </c>
      <c r="C1088" s="28" t="s">
        <v>557</v>
      </c>
      <c r="D1088" s="25" t="s">
        <v>41</v>
      </c>
      <c r="E1088" s="25" t="s">
        <v>80</v>
      </c>
      <c r="F1088" s="25" t="s">
        <v>29</v>
      </c>
      <c r="G1088" s="25" t="s">
        <v>82</v>
      </c>
      <c r="H1088" s="27">
        <v>40000000</v>
      </c>
      <c r="I1088" s="27">
        <v>40000000</v>
      </c>
      <c r="J1088" s="25" t="s">
        <v>31</v>
      </c>
      <c r="K1088" s="25" t="s">
        <v>32</v>
      </c>
      <c r="L1088" s="26" t="s">
        <v>107</v>
      </c>
    </row>
    <row r="1089" spans="2:12" ht="60">
      <c r="B1089" s="24">
        <v>93141701</v>
      </c>
      <c r="C1089" s="28" t="s">
        <v>453</v>
      </c>
      <c r="D1089" s="25" t="s">
        <v>45</v>
      </c>
      <c r="E1089" s="25" t="s">
        <v>80</v>
      </c>
      <c r="F1089" s="25" t="s">
        <v>29</v>
      </c>
      <c r="G1089" s="25" t="s">
        <v>30</v>
      </c>
      <c r="H1089" s="27">
        <v>6264000</v>
      </c>
      <c r="I1089" s="27">
        <v>6264000</v>
      </c>
      <c r="J1089" s="25" t="s">
        <v>31</v>
      </c>
      <c r="K1089" s="25" t="s">
        <v>32</v>
      </c>
      <c r="L1089" s="26" t="s">
        <v>107</v>
      </c>
    </row>
    <row r="1090" spans="2:12" ht="105">
      <c r="B1090" s="24" t="s">
        <v>558</v>
      </c>
      <c r="C1090" s="28" t="s">
        <v>559</v>
      </c>
      <c r="D1090" s="25" t="s">
        <v>44</v>
      </c>
      <c r="E1090" s="25" t="s">
        <v>68</v>
      </c>
      <c r="F1090" s="25" t="s">
        <v>53</v>
      </c>
      <c r="G1090" s="25" t="s">
        <v>30</v>
      </c>
      <c r="H1090" s="27">
        <v>11960402</v>
      </c>
      <c r="I1090" s="27">
        <v>11960402</v>
      </c>
      <c r="J1090" s="25" t="s">
        <v>31</v>
      </c>
      <c r="K1090" s="25" t="s">
        <v>32</v>
      </c>
      <c r="L1090" s="26" t="s">
        <v>107</v>
      </c>
    </row>
    <row r="1091" spans="2:12" ht="105">
      <c r="B1091" s="24" t="s">
        <v>128</v>
      </c>
      <c r="C1091" s="28" t="s">
        <v>560</v>
      </c>
      <c r="D1091" s="25" t="s">
        <v>44</v>
      </c>
      <c r="E1091" s="25" t="s">
        <v>37</v>
      </c>
      <c r="F1091" s="25" t="s">
        <v>53</v>
      </c>
      <c r="G1091" s="25" t="s">
        <v>30</v>
      </c>
      <c r="H1091" s="27">
        <v>940000</v>
      </c>
      <c r="I1091" s="27">
        <v>940000</v>
      </c>
      <c r="J1091" s="25" t="s">
        <v>31</v>
      </c>
      <c r="K1091" s="25" t="s">
        <v>32</v>
      </c>
      <c r="L1091" s="26" t="s">
        <v>107</v>
      </c>
    </row>
    <row r="1092" spans="2:12" ht="90">
      <c r="B1092" s="24" t="s">
        <v>86</v>
      </c>
      <c r="C1092" s="28" t="s">
        <v>561</v>
      </c>
      <c r="D1092" s="25" t="s">
        <v>135</v>
      </c>
      <c r="E1092" s="25" t="s">
        <v>37</v>
      </c>
      <c r="F1092" s="25" t="s">
        <v>48</v>
      </c>
      <c r="G1092" s="25" t="s">
        <v>30</v>
      </c>
      <c r="H1092" s="27">
        <f>25000000+3736000-27757419-940000</f>
        <v>38581</v>
      </c>
      <c r="I1092" s="27">
        <f>25000000+3736000-27757419-940000</f>
        <v>38581</v>
      </c>
      <c r="J1092" s="25" t="s">
        <v>31</v>
      </c>
      <c r="K1092" s="25" t="s">
        <v>32</v>
      </c>
      <c r="L1092" s="26" t="s">
        <v>107</v>
      </c>
    </row>
    <row r="1093" spans="2:12" ht="90">
      <c r="B1093" s="24">
        <v>80111600</v>
      </c>
      <c r="C1093" s="28" t="s">
        <v>562</v>
      </c>
      <c r="D1093" s="25" t="s">
        <v>78</v>
      </c>
      <c r="E1093" s="25" t="s">
        <v>79</v>
      </c>
      <c r="F1093" s="25" t="s">
        <v>29</v>
      </c>
      <c r="G1093" s="25" t="s">
        <v>82</v>
      </c>
      <c r="H1093" s="27">
        <v>2000000</v>
      </c>
      <c r="I1093" s="27">
        <v>2000000</v>
      </c>
      <c r="J1093" s="25" t="s">
        <v>31</v>
      </c>
      <c r="K1093" s="25" t="s">
        <v>32</v>
      </c>
      <c r="L1093" s="26" t="s">
        <v>107</v>
      </c>
    </row>
    <row r="1094" spans="2:12" ht="105">
      <c r="B1094" s="24">
        <v>80111600</v>
      </c>
      <c r="C1094" s="28" t="s">
        <v>563</v>
      </c>
      <c r="D1094" s="25" t="s">
        <v>78</v>
      </c>
      <c r="E1094" s="25" t="s">
        <v>79</v>
      </c>
      <c r="F1094" s="25" t="s">
        <v>29</v>
      </c>
      <c r="G1094" s="25" t="s">
        <v>82</v>
      </c>
      <c r="H1094" s="27">
        <v>800000</v>
      </c>
      <c r="I1094" s="27">
        <v>800000</v>
      </c>
      <c r="J1094" s="25" t="s">
        <v>31</v>
      </c>
      <c r="K1094" s="25" t="s">
        <v>32</v>
      </c>
      <c r="L1094" s="26" t="s">
        <v>107</v>
      </c>
    </row>
    <row r="1095" spans="2:12" ht="75">
      <c r="B1095" s="24">
        <v>80111600</v>
      </c>
      <c r="C1095" s="28" t="s">
        <v>564</v>
      </c>
      <c r="D1095" s="25" t="s">
        <v>78</v>
      </c>
      <c r="E1095" s="25" t="s">
        <v>79</v>
      </c>
      <c r="F1095" s="25" t="s">
        <v>29</v>
      </c>
      <c r="G1095" s="25" t="s">
        <v>82</v>
      </c>
      <c r="H1095" s="27">
        <v>8444000</v>
      </c>
      <c r="I1095" s="27">
        <v>8444000</v>
      </c>
      <c r="J1095" s="25" t="s">
        <v>31</v>
      </c>
      <c r="K1095" s="25" t="s">
        <v>32</v>
      </c>
      <c r="L1095" s="26" t="s">
        <v>107</v>
      </c>
    </row>
    <row r="1096" spans="2:12" ht="105">
      <c r="B1096" s="24">
        <v>80111600</v>
      </c>
      <c r="C1096" s="28" t="s">
        <v>565</v>
      </c>
      <c r="D1096" s="25" t="s">
        <v>78</v>
      </c>
      <c r="E1096" s="25" t="s">
        <v>79</v>
      </c>
      <c r="F1096" s="25" t="s">
        <v>29</v>
      </c>
      <c r="G1096" s="25" t="s">
        <v>82</v>
      </c>
      <c r="H1096" s="27">
        <v>8444000</v>
      </c>
      <c r="I1096" s="27">
        <v>8444000</v>
      </c>
      <c r="J1096" s="25" t="s">
        <v>31</v>
      </c>
      <c r="K1096" s="25" t="s">
        <v>32</v>
      </c>
      <c r="L1096" s="26" t="s">
        <v>107</v>
      </c>
    </row>
    <row r="1097" spans="2:12" ht="75">
      <c r="B1097" s="24">
        <v>80111600</v>
      </c>
      <c r="C1097" s="28" t="s">
        <v>566</v>
      </c>
      <c r="D1097" s="25" t="s">
        <v>78</v>
      </c>
      <c r="E1097" s="25" t="s">
        <v>79</v>
      </c>
      <c r="F1097" s="25" t="s">
        <v>29</v>
      </c>
      <c r="G1097" s="25" t="s">
        <v>82</v>
      </c>
      <c r="H1097" s="27">
        <v>8444000</v>
      </c>
      <c r="I1097" s="27">
        <v>8444000</v>
      </c>
      <c r="J1097" s="25" t="s">
        <v>31</v>
      </c>
      <c r="K1097" s="25" t="s">
        <v>32</v>
      </c>
      <c r="L1097" s="26" t="s">
        <v>107</v>
      </c>
    </row>
    <row r="1098" spans="2:12" ht="105">
      <c r="B1098" s="24">
        <v>80111600</v>
      </c>
      <c r="C1098" s="28" t="s">
        <v>567</v>
      </c>
      <c r="D1098" s="25" t="s">
        <v>78</v>
      </c>
      <c r="E1098" s="25" t="s">
        <v>79</v>
      </c>
      <c r="F1098" s="25" t="s">
        <v>29</v>
      </c>
      <c r="G1098" s="25" t="s">
        <v>82</v>
      </c>
      <c r="H1098" s="27">
        <v>1600000</v>
      </c>
      <c r="I1098" s="27">
        <v>1600000</v>
      </c>
      <c r="J1098" s="25" t="s">
        <v>31</v>
      </c>
      <c r="K1098" s="25" t="s">
        <v>32</v>
      </c>
      <c r="L1098" s="26" t="s">
        <v>107</v>
      </c>
    </row>
    <row r="1099" spans="2:12" ht="105">
      <c r="B1099" s="24" t="s">
        <v>99</v>
      </c>
      <c r="C1099" s="28" t="s">
        <v>514</v>
      </c>
      <c r="D1099" s="25" t="s">
        <v>44</v>
      </c>
      <c r="E1099" s="25" t="s">
        <v>37</v>
      </c>
      <c r="F1099" s="25" t="s">
        <v>84</v>
      </c>
      <c r="G1099" s="25" t="s">
        <v>82</v>
      </c>
      <c r="H1099" s="27">
        <f>315800000-121535147-13500000-98632000-39800000-25000000</f>
        <v>17332853</v>
      </c>
      <c r="I1099" s="27">
        <f>315800000-121535147-13500000-98632000-39800000-25000000</f>
        <v>17332853</v>
      </c>
      <c r="J1099" s="25" t="s">
        <v>31</v>
      </c>
      <c r="K1099" s="25" t="s">
        <v>32</v>
      </c>
      <c r="L1099" s="26" t="s">
        <v>126</v>
      </c>
    </row>
    <row r="1100" spans="2:12" ht="105">
      <c r="B1100" s="24" t="s">
        <v>99</v>
      </c>
      <c r="C1100" s="28" t="s">
        <v>514</v>
      </c>
      <c r="D1100" s="25" t="s">
        <v>44</v>
      </c>
      <c r="E1100" s="25" t="s">
        <v>37</v>
      </c>
      <c r="F1100" s="25" t="s">
        <v>84</v>
      </c>
      <c r="G1100" s="25" t="s">
        <v>82</v>
      </c>
      <c r="H1100" s="27">
        <v>15000000</v>
      </c>
      <c r="I1100" s="27">
        <v>15000000</v>
      </c>
      <c r="J1100" s="25" t="s">
        <v>31</v>
      </c>
      <c r="K1100" s="25" t="s">
        <v>32</v>
      </c>
      <c r="L1100" s="26" t="s">
        <v>126</v>
      </c>
    </row>
    <row r="1101" spans="2:12" ht="105">
      <c r="B1101" s="24" t="s">
        <v>558</v>
      </c>
      <c r="C1101" s="28" t="s">
        <v>559</v>
      </c>
      <c r="D1101" s="25" t="s">
        <v>135</v>
      </c>
      <c r="E1101" s="25" t="s">
        <v>68</v>
      </c>
      <c r="F1101" s="25" t="s">
        <v>53</v>
      </c>
      <c r="G1101" s="25" t="s">
        <v>82</v>
      </c>
      <c r="H1101" s="27">
        <v>16800000</v>
      </c>
      <c r="I1101" s="27">
        <v>16800000</v>
      </c>
      <c r="J1101" s="25" t="s">
        <v>31</v>
      </c>
      <c r="K1101" s="25" t="s">
        <v>32</v>
      </c>
      <c r="L1101" s="26" t="s">
        <v>107</v>
      </c>
    </row>
    <row r="1102" spans="2:12" ht="45">
      <c r="B1102" s="24" t="s">
        <v>87</v>
      </c>
      <c r="C1102" s="28" t="s">
        <v>318</v>
      </c>
      <c r="D1102" s="25" t="s">
        <v>135</v>
      </c>
      <c r="E1102" s="25" t="s">
        <v>37</v>
      </c>
      <c r="F1102" s="25" t="s">
        <v>48</v>
      </c>
      <c r="G1102" s="25" t="s">
        <v>82</v>
      </c>
      <c r="H1102" s="27">
        <v>8000000</v>
      </c>
      <c r="I1102" s="27">
        <v>8000000</v>
      </c>
      <c r="J1102" s="25" t="s">
        <v>31</v>
      </c>
      <c r="K1102" s="25" t="s">
        <v>32</v>
      </c>
      <c r="L1102" s="26" t="s">
        <v>107</v>
      </c>
    </row>
    <row r="1103" spans="2:12" ht="75">
      <c r="B1103" s="24">
        <v>80111600</v>
      </c>
      <c r="C1103" s="28" t="s">
        <v>568</v>
      </c>
      <c r="D1103" s="25" t="s">
        <v>36</v>
      </c>
      <c r="E1103" s="25" t="s">
        <v>47</v>
      </c>
      <c r="F1103" s="25" t="s">
        <v>29</v>
      </c>
      <c r="G1103" s="25" t="s">
        <v>82</v>
      </c>
      <c r="H1103" s="27">
        <v>13500000</v>
      </c>
      <c r="I1103" s="27">
        <v>13500000</v>
      </c>
      <c r="J1103" s="25" t="s">
        <v>31</v>
      </c>
      <c r="K1103" s="25" t="s">
        <v>32</v>
      </c>
      <c r="L1103" s="26" t="s">
        <v>107</v>
      </c>
    </row>
    <row r="1104" spans="2:12" ht="105">
      <c r="B1104" s="24">
        <v>80111600</v>
      </c>
      <c r="C1104" s="28" t="s">
        <v>569</v>
      </c>
      <c r="D1104" s="25" t="s">
        <v>39</v>
      </c>
      <c r="E1104" s="25" t="s">
        <v>47</v>
      </c>
      <c r="F1104" s="25" t="s">
        <v>29</v>
      </c>
      <c r="G1104" s="25" t="s">
        <v>82</v>
      </c>
      <c r="H1104" s="27">
        <v>19000000</v>
      </c>
      <c r="I1104" s="27">
        <v>19000000</v>
      </c>
      <c r="J1104" s="25" t="s">
        <v>31</v>
      </c>
      <c r="K1104" s="25" t="s">
        <v>32</v>
      </c>
      <c r="L1104" s="26" t="s">
        <v>107</v>
      </c>
    </row>
    <row r="1105" spans="2:12" ht="105">
      <c r="B1105" s="24">
        <v>80111600</v>
      </c>
      <c r="C1105" s="28" t="s">
        <v>569</v>
      </c>
      <c r="D1105" s="25" t="s">
        <v>39</v>
      </c>
      <c r="E1105" s="25" t="s">
        <v>47</v>
      </c>
      <c r="F1105" s="25" t="s">
        <v>29</v>
      </c>
      <c r="G1105" s="25" t="s">
        <v>82</v>
      </c>
      <c r="H1105" s="27">
        <v>19000000</v>
      </c>
      <c r="I1105" s="27">
        <v>19000000</v>
      </c>
      <c r="J1105" s="25" t="s">
        <v>31</v>
      </c>
      <c r="K1105" s="25" t="s">
        <v>32</v>
      </c>
      <c r="L1105" s="26" t="s">
        <v>107</v>
      </c>
    </row>
    <row r="1106" spans="2:12" ht="105">
      <c r="B1106" s="24">
        <v>80111600</v>
      </c>
      <c r="C1106" s="28" t="s">
        <v>569</v>
      </c>
      <c r="D1106" s="25" t="s">
        <v>39</v>
      </c>
      <c r="E1106" s="25" t="s">
        <v>47</v>
      </c>
      <c r="F1106" s="25" t="s">
        <v>29</v>
      </c>
      <c r="G1106" s="25" t="s">
        <v>82</v>
      </c>
      <c r="H1106" s="27">
        <v>19000000</v>
      </c>
      <c r="I1106" s="27">
        <v>19000000</v>
      </c>
      <c r="J1106" s="25" t="s">
        <v>31</v>
      </c>
      <c r="K1106" s="25" t="s">
        <v>32</v>
      </c>
      <c r="L1106" s="26" t="s">
        <v>107</v>
      </c>
    </row>
    <row r="1107" spans="2:12" ht="105">
      <c r="B1107" s="24">
        <v>80111600</v>
      </c>
      <c r="C1107" s="28" t="s">
        <v>569</v>
      </c>
      <c r="D1107" s="25" t="s">
        <v>39</v>
      </c>
      <c r="E1107" s="25" t="s">
        <v>47</v>
      </c>
      <c r="F1107" s="25" t="s">
        <v>29</v>
      </c>
      <c r="G1107" s="25" t="s">
        <v>82</v>
      </c>
      <c r="H1107" s="27">
        <v>19000000</v>
      </c>
      <c r="I1107" s="27">
        <v>19000000</v>
      </c>
      <c r="J1107" s="25" t="s">
        <v>31</v>
      </c>
      <c r="K1107" s="25" t="s">
        <v>32</v>
      </c>
      <c r="L1107" s="26" t="s">
        <v>107</v>
      </c>
    </row>
    <row r="1108" spans="2:12" ht="90">
      <c r="B1108" s="24">
        <v>80111600</v>
      </c>
      <c r="C1108" s="28" t="s">
        <v>570</v>
      </c>
      <c r="D1108" s="25" t="s">
        <v>39</v>
      </c>
      <c r="E1108" s="25" t="s">
        <v>47</v>
      </c>
      <c r="F1108" s="25" t="s">
        <v>29</v>
      </c>
      <c r="G1108" s="25" t="s">
        <v>82</v>
      </c>
      <c r="H1108" s="27">
        <v>19000000</v>
      </c>
      <c r="I1108" s="27">
        <v>19000000</v>
      </c>
      <c r="J1108" s="25" t="s">
        <v>31</v>
      </c>
      <c r="K1108" s="25" t="s">
        <v>32</v>
      </c>
      <c r="L1108" s="26" t="s">
        <v>107</v>
      </c>
    </row>
    <row r="1109" spans="2:12" ht="90">
      <c r="B1109" s="24">
        <v>80111600</v>
      </c>
      <c r="C1109" s="28" t="s">
        <v>570</v>
      </c>
      <c r="D1109" s="25" t="s">
        <v>39</v>
      </c>
      <c r="E1109" s="25" t="s">
        <v>47</v>
      </c>
      <c r="F1109" s="25" t="s">
        <v>29</v>
      </c>
      <c r="G1109" s="25" t="s">
        <v>82</v>
      </c>
      <c r="H1109" s="27">
        <v>19000000</v>
      </c>
      <c r="I1109" s="27">
        <v>19000000</v>
      </c>
      <c r="J1109" s="25" t="s">
        <v>31</v>
      </c>
      <c r="K1109" s="25" t="s">
        <v>32</v>
      </c>
      <c r="L1109" s="26" t="s">
        <v>107</v>
      </c>
    </row>
    <row r="1110" spans="2:12" ht="105">
      <c r="B1110" s="24">
        <v>80111600</v>
      </c>
      <c r="C1110" s="28" t="s">
        <v>571</v>
      </c>
      <c r="D1110" s="25" t="s">
        <v>39</v>
      </c>
      <c r="E1110" s="25" t="s">
        <v>47</v>
      </c>
      <c r="F1110" s="25" t="s">
        <v>29</v>
      </c>
      <c r="G1110" s="25" t="s">
        <v>82</v>
      </c>
      <c r="H1110" s="27">
        <v>7535147</v>
      </c>
      <c r="I1110" s="27">
        <v>7535147</v>
      </c>
      <c r="J1110" s="25" t="s">
        <v>31</v>
      </c>
      <c r="K1110" s="25" t="s">
        <v>32</v>
      </c>
      <c r="L1110" s="26" t="s">
        <v>107</v>
      </c>
    </row>
    <row r="1111" spans="2:12" ht="105">
      <c r="B1111" s="24" t="s">
        <v>99</v>
      </c>
      <c r="C1111" s="28" t="s">
        <v>514</v>
      </c>
      <c r="D1111" s="25" t="s">
        <v>44</v>
      </c>
      <c r="E1111" s="25" t="s">
        <v>37</v>
      </c>
      <c r="F1111" s="25" t="s">
        <v>84</v>
      </c>
      <c r="G1111" s="25" t="s">
        <v>82</v>
      </c>
      <c r="H1111" s="27">
        <f>385914795-370478203</f>
        <v>15436592</v>
      </c>
      <c r="I1111" s="27">
        <f>385914795-370478203</f>
        <v>15436592</v>
      </c>
      <c r="J1111" s="25" t="s">
        <v>31</v>
      </c>
      <c r="K1111" s="25" t="s">
        <v>32</v>
      </c>
      <c r="L1111" s="26" t="s">
        <v>126</v>
      </c>
    </row>
    <row r="1112" spans="2:12" ht="90">
      <c r="B1112" s="24">
        <v>93141701</v>
      </c>
      <c r="C1112" s="28" t="s">
        <v>572</v>
      </c>
      <c r="D1112" s="25" t="s">
        <v>39</v>
      </c>
      <c r="E1112" s="25" t="s">
        <v>47</v>
      </c>
      <c r="F1112" s="25" t="s">
        <v>29</v>
      </c>
      <c r="G1112" s="25" t="s">
        <v>82</v>
      </c>
      <c r="H1112" s="27">
        <v>63100000</v>
      </c>
      <c r="I1112" s="27">
        <v>63100000</v>
      </c>
      <c r="J1112" s="25" t="s">
        <v>31</v>
      </c>
      <c r="K1112" s="25" t="s">
        <v>32</v>
      </c>
      <c r="L1112" s="26" t="s">
        <v>107</v>
      </c>
    </row>
    <row r="1113" spans="2:12" ht="90">
      <c r="B1113" s="24">
        <v>93141701</v>
      </c>
      <c r="C1113" s="28" t="s">
        <v>573</v>
      </c>
      <c r="D1113" s="25" t="s">
        <v>39</v>
      </c>
      <c r="E1113" s="25" t="s">
        <v>47</v>
      </c>
      <c r="F1113" s="25" t="s">
        <v>29</v>
      </c>
      <c r="G1113" s="25" t="s">
        <v>82</v>
      </c>
      <c r="H1113" s="27">
        <v>33500000</v>
      </c>
      <c r="I1113" s="27">
        <v>33500000</v>
      </c>
      <c r="J1113" s="25" t="s">
        <v>31</v>
      </c>
      <c r="K1113" s="25" t="s">
        <v>32</v>
      </c>
      <c r="L1113" s="26" t="s">
        <v>107</v>
      </c>
    </row>
    <row r="1114" spans="2:12" ht="90">
      <c r="B1114" s="24">
        <v>93141701</v>
      </c>
      <c r="C1114" s="28" t="s">
        <v>574</v>
      </c>
      <c r="D1114" s="25" t="s">
        <v>39</v>
      </c>
      <c r="E1114" s="25" t="s">
        <v>47</v>
      </c>
      <c r="F1114" s="25" t="s">
        <v>29</v>
      </c>
      <c r="G1114" s="25" t="s">
        <v>82</v>
      </c>
      <c r="H1114" s="27">
        <v>87500000</v>
      </c>
      <c r="I1114" s="27">
        <v>87500000</v>
      </c>
      <c r="J1114" s="25" t="s">
        <v>31</v>
      </c>
      <c r="K1114" s="25" t="s">
        <v>32</v>
      </c>
      <c r="L1114" s="26" t="s">
        <v>107</v>
      </c>
    </row>
    <row r="1115" spans="2:12" ht="75">
      <c r="B1115" s="24">
        <v>93141701</v>
      </c>
      <c r="C1115" s="28" t="s">
        <v>575</v>
      </c>
      <c r="D1115" s="25" t="s">
        <v>39</v>
      </c>
      <c r="E1115" s="25" t="s">
        <v>80</v>
      </c>
      <c r="F1115" s="25" t="s">
        <v>29</v>
      </c>
      <c r="G1115" s="25" t="s">
        <v>82</v>
      </c>
      <c r="H1115" s="27">
        <v>186378203</v>
      </c>
      <c r="I1115" s="27">
        <v>186378203</v>
      </c>
      <c r="J1115" s="25" t="s">
        <v>31</v>
      </c>
      <c r="K1115" s="25" t="s">
        <v>32</v>
      </c>
      <c r="L1115" s="26" t="s">
        <v>107</v>
      </c>
    </row>
    <row r="1116" spans="2:12" ht="90">
      <c r="B1116" s="24">
        <v>93141701</v>
      </c>
      <c r="C1116" s="28" t="s">
        <v>576</v>
      </c>
      <c r="D1116" s="25" t="s">
        <v>49</v>
      </c>
      <c r="E1116" s="25" t="s">
        <v>42</v>
      </c>
      <c r="F1116" s="25" t="s">
        <v>29</v>
      </c>
      <c r="G1116" s="25" t="s">
        <v>82</v>
      </c>
      <c r="H1116" s="27">
        <v>43200000</v>
      </c>
      <c r="I1116" s="27">
        <v>43200000</v>
      </c>
      <c r="J1116" s="25" t="s">
        <v>31</v>
      </c>
      <c r="K1116" s="25" t="s">
        <v>32</v>
      </c>
      <c r="L1116" s="26" t="s">
        <v>107</v>
      </c>
    </row>
    <row r="1117" spans="2:12" ht="105">
      <c r="B1117" s="24">
        <v>80111600</v>
      </c>
      <c r="C1117" s="28" t="s">
        <v>577</v>
      </c>
      <c r="D1117" s="25" t="s">
        <v>49</v>
      </c>
      <c r="E1117" s="25" t="s">
        <v>42</v>
      </c>
      <c r="F1117" s="25" t="s">
        <v>29</v>
      </c>
      <c r="G1117" s="25" t="s">
        <v>82</v>
      </c>
      <c r="H1117" s="27">
        <v>34100000</v>
      </c>
      <c r="I1117" s="27">
        <v>34100000</v>
      </c>
      <c r="J1117" s="25" t="s">
        <v>31</v>
      </c>
      <c r="K1117" s="25" t="s">
        <v>32</v>
      </c>
      <c r="L1117" s="26" t="s">
        <v>107</v>
      </c>
    </row>
    <row r="1118" spans="2:12" ht="45">
      <c r="B1118" s="24" t="s">
        <v>113</v>
      </c>
      <c r="C1118" s="28" t="s">
        <v>515</v>
      </c>
      <c r="D1118" s="25" t="s">
        <v>41</v>
      </c>
      <c r="E1118" s="25" t="s">
        <v>114</v>
      </c>
      <c r="F1118" s="25" t="s">
        <v>84</v>
      </c>
      <c r="G1118" s="25" t="s">
        <v>82</v>
      </c>
      <c r="H1118" s="27">
        <f>200000000-88904400-43200000-34100000-11085600</f>
        <v>22710000</v>
      </c>
      <c r="I1118" s="27">
        <f>200000000-88904400-43200000-34100000-11085600</f>
        <v>22710000</v>
      </c>
      <c r="J1118" s="25" t="s">
        <v>31</v>
      </c>
      <c r="K1118" s="25" t="s">
        <v>32</v>
      </c>
      <c r="L1118" s="26" t="s">
        <v>126</v>
      </c>
    </row>
    <row r="1119" spans="2:12" ht="45">
      <c r="B1119" s="24" t="s">
        <v>113</v>
      </c>
      <c r="C1119" s="28" t="s">
        <v>515</v>
      </c>
      <c r="D1119" s="25" t="s">
        <v>41</v>
      </c>
      <c r="E1119" s="25" t="s">
        <v>114</v>
      </c>
      <c r="F1119" s="25" t="s">
        <v>84</v>
      </c>
      <c r="G1119" s="25" t="s">
        <v>82</v>
      </c>
      <c r="H1119" s="27">
        <f>11085600-10998436</f>
        <v>87164</v>
      </c>
      <c r="I1119" s="27">
        <f>11085600-10998436</f>
        <v>87164</v>
      </c>
      <c r="J1119" s="25" t="s">
        <v>31</v>
      </c>
      <c r="K1119" s="25" t="s">
        <v>32</v>
      </c>
      <c r="L1119" s="26" t="s">
        <v>126</v>
      </c>
    </row>
    <row r="1120" spans="2:12" ht="75">
      <c r="B1120" s="24">
        <v>82121503</v>
      </c>
      <c r="C1120" s="28" t="s">
        <v>578</v>
      </c>
      <c r="D1120" s="25" t="s">
        <v>49</v>
      </c>
      <c r="E1120" s="25" t="s">
        <v>114</v>
      </c>
      <c r="F1120" s="25" t="s">
        <v>53</v>
      </c>
      <c r="G1120" s="25" t="s">
        <v>82</v>
      </c>
      <c r="H1120" s="27">
        <v>3899900</v>
      </c>
      <c r="I1120" s="27">
        <v>3899900</v>
      </c>
      <c r="J1120" s="25" t="s">
        <v>31</v>
      </c>
      <c r="K1120" s="25" t="s">
        <v>32</v>
      </c>
      <c r="L1120" s="26" t="s">
        <v>107</v>
      </c>
    </row>
    <row r="1121" spans="2:12" ht="90">
      <c r="B1121" s="24">
        <v>80111600</v>
      </c>
      <c r="C1121" s="28" t="s">
        <v>579</v>
      </c>
      <c r="D1121" s="25" t="s">
        <v>77</v>
      </c>
      <c r="E1121" s="25" t="s">
        <v>114</v>
      </c>
      <c r="F1121" s="25" t="s">
        <v>29</v>
      </c>
      <c r="G1121" s="25" t="s">
        <v>82</v>
      </c>
      <c r="H1121" s="27">
        <v>9464000</v>
      </c>
      <c r="I1121" s="27">
        <v>9464000</v>
      </c>
      <c r="J1121" s="25" t="s">
        <v>31</v>
      </c>
      <c r="K1121" s="25" t="s">
        <v>32</v>
      </c>
      <c r="L1121" s="26" t="s">
        <v>107</v>
      </c>
    </row>
    <row r="1122" spans="2:12" ht="90">
      <c r="B1122" s="24">
        <v>80111600</v>
      </c>
      <c r="C1122" s="28" t="s">
        <v>580</v>
      </c>
      <c r="D1122" s="25" t="s">
        <v>77</v>
      </c>
      <c r="E1122" s="25" t="s">
        <v>114</v>
      </c>
      <c r="F1122" s="25" t="s">
        <v>29</v>
      </c>
      <c r="G1122" s="25" t="s">
        <v>82</v>
      </c>
      <c r="H1122" s="27">
        <f>7571200-6056960</f>
        <v>1514240</v>
      </c>
      <c r="I1122" s="27">
        <f>7571200-6056960</f>
        <v>1514240</v>
      </c>
      <c r="J1122" s="25" t="s">
        <v>31</v>
      </c>
      <c r="K1122" s="25" t="s">
        <v>32</v>
      </c>
      <c r="L1122" s="26" t="s">
        <v>107</v>
      </c>
    </row>
    <row r="1123" spans="2:12" ht="45">
      <c r="B1123" s="24" t="s">
        <v>113</v>
      </c>
      <c r="C1123" s="28" t="s">
        <v>515</v>
      </c>
      <c r="D1123" s="25" t="s">
        <v>41</v>
      </c>
      <c r="E1123" s="25" t="s">
        <v>114</v>
      </c>
      <c r="F1123" s="25" t="s">
        <v>84</v>
      </c>
      <c r="G1123" s="25" t="s">
        <v>82</v>
      </c>
      <c r="H1123" s="27">
        <f>6056960-3028480-330906</f>
        <v>2697574</v>
      </c>
      <c r="I1123" s="27">
        <f>6056960-3028480-330906</f>
        <v>2697574</v>
      </c>
      <c r="J1123" s="25" t="s">
        <v>31</v>
      </c>
      <c r="K1123" s="25" t="s">
        <v>32</v>
      </c>
      <c r="L1123" s="26" t="s">
        <v>126</v>
      </c>
    </row>
    <row r="1124" spans="2:12" ht="105">
      <c r="B1124" s="24" t="s">
        <v>99</v>
      </c>
      <c r="C1124" s="28" t="s">
        <v>514</v>
      </c>
      <c r="D1124" s="25" t="s">
        <v>44</v>
      </c>
      <c r="E1124" s="25" t="s">
        <v>37</v>
      </c>
      <c r="F1124" s="25" t="s">
        <v>84</v>
      </c>
      <c r="G1124" s="25" t="s">
        <v>82</v>
      </c>
      <c r="H1124" s="27">
        <f>330906+7098536</f>
        <v>7429442</v>
      </c>
      <c r="I1124" s="27">
        <f>330906+7098536</f>
        <v>7429442</v>
      </c>
      <c r="J1124" s="25" t="s">
        <v>31</v>
      </c>
      <c r="K1124" s="25" t="s">
        <v>32</v>
      </c>
      <c r="L1124" s="26" t="s">
        <v>126</v>
      </c>
    </row>
    <row r="1125" spans="2:12" ht="105">
      <c r="B1125" s="24" t="s">
        <v>99</v>
      </c>
      <c r="C1125" s="28" t="s">
        <v>514</v>
      </c>
      <c r="D1125" s="25" t="s">
        <v>44</v>
      </c>
      <c r="E1125" s="25" t="s">
        <v>37</v>
      </c>
      <c r="F1125" s="25" t="s">
        <v>84</v>
      </c>
      <c r="G1125" s="25" t="s">
        <v>82</v>
      </c>
      <c r="H1125" s="27">
        <v>2784738</v>
      </c>
      <c r="I1125" s="27">
        <v>2784738</v>
      </c>
      <c r="J1125" s="25" t="s">
        <v>31</v>
      </c>
      <c r="K1125" s="25" t="s">
        <v>32</v>
      </c>
      <c r="L1125" s="26" t="s">
        <v>126</v>
      </c>
    </row>
    <row r="1126" spans="2:12" ht="105">
      <c r="B1126" s="24">
        <v>80111600</v>
      </c>
      <c r="C1126" s="28" t="s">
        <v>581</v>
      </c>
      <c r="D1126" s="25" t="s">
        <v>52</v>
      </c>
      <c r="E1126" s="25" t="s">
        <v>114</v>
      </c>
      <c r="F1126" s="25" t="s">
        <v>29</v>
      </c>
      <c r="G1126" s="25" t="s">
        <v>82</v>
      </c>
      <c r="H1126" s="27">
        <v>3028480</v>
      </c>
      <c r="I1126" s="27">
        <v>3028480</v>
      </c>
      <c r="J1126" s="25" t="s">
        <v>31</v>
      </c>
      <c r="K1126" s="25" t="s">
        <v>32</v>
      </c>
      <c r="L1126" s="26" t="s">
        <v>107</v>
      </c>
    </row>
    <row r="1127" spans="2:12" ht="90">
      <c r="B1127" s="24">
        <v>80111600</v>
      </c>
      <c r="C1127" s="28" t="s">
        <v>580</v>
      </c>
      <c r="D1127" s="25" t="s">
        <v>77</v>
      </c>
      <c r="E1127" s="25" t="s">
        <v>114</v>
      </c>
      <c r="F1127" s="25" t="s">
        <v>29</v>
      </c>
      <c r="G1127" s="25" t="s">
        <v>82</v>
      </c>
      <c r="H1127" s="27">
        <v>7571200</v>
      </c>
      <c r="I1127" s="27">
        <v>7571200</v>
      </c>
      <c r="J1127" s="25" t="s">
        <v>31</v>
      </c>
      <c r="K1127" s="25" t="s">
        <v>32</v>
      </c>
      <c r="L1127" s="26" t="s">
        <v>107</v>
      </c>
    </row>
    <row r="1128" spans="2:12" ht="90">
      <c r="B1128" s="24">
        <v>80111600</v>
      </c>
      <c r="C1128" s="28" t="s">
        <v>582</v>
      </c>
      <c r="D1128" s="25" t="s">
        <v>77</v>
      </c>
      <c r="E1128" s="25" t="s">
        <v>114</v>
      </c>
      <c r="F1128" s="25" t="s">
        <v>29</v>
      </c>
      <c r="G1128" s="25" t="s">
        <v>82</v>
      </c>
      <c r="H1128" s="27">
        <v>7571200</v>
      </c>
      <c r="I1128" s="27">
        <v>7571200</v>
      </c>
      <c r="J1128" s="25" t="s">
        <v>31</v>
      </c>
      <c r="K1128" s="25" t="s">
        <v>32</v>
      </c>
      <c r="L1128" s="26" t="s">
        <v>107</v>
      </c>
    </row>
    <row r="1129" spans="2:12" ht="90">
      <c r="B1129" s="24">
        <v>80111600</v>
      </c>
      <c r="C1129" s="28" t="s">
        <v>582</v>
      </c>
      <c r="D1129" s="25" t="s">
        <v>77</v>
      </c>
      <c r="E1129" s="25" t="s">
        <v>114</v>
      </c>
      <c r="F1129" s="25" t="s">
        <v>29</v>
      </c>
      <c r="G1129" s="25" t="s">
        <v>82</v>
      </c>
      <c r="H1129" s="27">
        <v>7571200</v>
      </c>
      <c r="I1129" s="27">
        <v>7571200</v>
      </c>
      <c r="J1129" s="25" t="s">
        <v>31</v>
      </c>
      <c r="K1129" s="25" t="s">
        <v>32</v>
      </c>
      <c r="L1129" s="26" t="s">
        <v>107</v>
      </c>
    </row>
    <row r="1130" spans="2:12" ht="75">
      <c r="B1130" s="24">
        <v>80111600</v>
      </c>
      <c r="C1130" s="28" t="s">
        <v>583</v>
      </c>
      <c r="D1130" s="25" t="s">
        <v>77</v>
      </c>
      <c r="E1130" s="25" t="s">
        <v>114</v>
      </c>
      <c r="F1130" s="25" t="s">
        <v>29</v>
      </c>
      <c r="G1130" s="25" t="s">
        <v>82</v>
      </c>
      <c r="H1130" s="27">
        <v>5200000</v>
      </c>
      <c r="I1130" s="27">
        <v>5200000</v>
      </c>
      <c r="J1130" s="25" t="s">
        <v>31</v>
      </c>
      <c r="K1130" s="25" t="s">
        <v>32</v>
      </c>
      <c r="L1130" s="26" t="s">
        <v>107</v>
      </c>
    </row>
    <row r="1131" spans="2:12" ht="90">
      <c r="B1131" s="24">
        <v>80111600</v>
      </c>
      <c r="C1131" s="28" t="s">
        <v>584</v>
      </c>
      <c r="D1131" s="25" t="s">
        <v>77</v>
      </c>
      <c r="E1131" s="25" t="s">
        <v>114</v>
      </c>
      <c r="F1131" s="25" t="s">
        <v>29</v>
      </c>
      <c r="G1131" s="25" t="s">
        <v>82</v>
      </c>
      <c r="H1131" s="27">
        <v>7800000</v>
      </c>
      <c r="I1131" s="27">
        <v>7800000</v>
      </c>
      <c r="J1131" s="25" t="s">
        <v>31</v>
      </c>
      <c r="K1131" s="25" t="s">
        <v>32</v>
      </c>
      <c r="L1131" s="26" t="s">
        <v>107</v>
      </c>
    </row>
    <row r="1132" spans="2:12" ht="90">
      <c r="B1132" s="24">
        <v>80111600</v>
      </c>
      <c r="C1132" s="28" t="s">
        <v>585</v>
      </c>
      <c r="D1132" s="25" t="s">
        <v>77</v>
      </c>
      <c r="E1132" s="25" t="s">
        <v>114</v>
      </c>
      <c r="F1132" s="25" t="s">
        <v>29</v>
      </c>
      <c r="G1132" s="25" t="s">
        <v>82</v>
      </c>
      <c r="H1132" s="27">
        <v>3785600</v>
      </c>
      <c r="I1132" s="27">
        <v>3785600</v>
      </c>
      <c r="J1132" s="25" t="s">
        <v>31</v>
      </c>
      <c r="K1132" s="25" t="s">
        <v>32</v>
      </c>
      <c r="L1132" s="26" t="s">
        <v>107</v>
      </c>
    </row>
    <row r="1133" spans="2:12" ht="90">
      <c r="B1133" s="24">
        <v>80111600</v>
      </c>
      <c r="C1133" s="28" t="s">
        <v>585</v>
      </c>
      <c r="D1133" s="25" t="s">
        <v>77</v>
      </c>
      <c r="E1133" s="25" t="s">
        <v>114</v>
      </c>
      <c r="F1133" s="25" t="s">
        <v>29</v>
      </c>
      <c r="G1133" s="25" t="s">
        <v>82</v>
      </c>
      <c r="H1133" s="27">
        <v>3785600</v>
      </c>
      <c r="I1133" s="27">
        <v>3785600</v>
      </c>
      <c r="J1133" s="25" t="s">
        <v>31</v>
      </c>
      <c r="K1133" s="25" t="s">
        <v>32</v>
      </c>
      <c r="L1133" s="26" t="s">
        <v>107</v>
      </c>
    </row>
    <row r="1134" spans="2:12" ht="90">
      <c r="B1134" s="24">
        <v>80111600</v>
      </c>
      <c r="C1134" s="28" t="s">
        <v>585</v>
      </c>
      <c r="D1134" s="25" t="s">
        <v>77</v>
      </c>
      <c r="E1134" s="25" t="s">
        <v>114</v>
      </c>
      <c r="F1134" s="25" t="s">
        <v>29</v>
      </c>
      <c r="G1134" s="25" t="s">
        <v>82</v>
      </c>
      <c r="H1134" s="27">
        <v>3785600</v>
      </c>
      <c r="I1134" s="27">
        <v>3785600</v>
      </c>
      <c r="J1134" s="25" t="s">
        <v>31</v>
      </c>
      <c r="K1134" s="25" t="s">
        <v>32</v>
      </c>
      <c r="L1134" s="26" t="s">
        <v>107</v>
      </c>
    </row>
    <row r="1135" spans="2:12" ht="90">
      <c r="B1135" s="24">
        <v>80111600</v>
      </c>
      <c r="C1135" s="28" t="s">
        <v>585</v>
      </c>
      <c r="D1135" s="25" t="s">
        <v>77</v>
      </c>
      <c r="E1135" s="25" t="s">
        <v>114</v>
      </c>
      <c r="F1135" s="25" t="s">
        <v>29</v>
      </c>
      <c r="G1135" s="25" t="s">
        <v>82</v>
      </c>
      <c r="H1135" s="27">
        <v>3785600</v>
      </c>
      <c r="I1135" s="27">
        <v>3785600</v>
      </c>
      <c r="J1135" s="25" t="s">
        <v>31</v>
      </c>
      <c r="K1135" s="25" t="s">
        <v>32</v>
      </c>
      <c r="L1135" s="26" t="s">
        <v>107</v>
      </c>
    </row>
    <row r="1136" spans="2:12" ht="90">
      <c r="B1136" s="24">
        <v>80111600</v>
      </c>
      <c r="C1136" s="28" t="s">
        <v>585</v>
      </c>
      <c r="D1136" s="25" t="s">
        <v>77</v>
      </c>
      <c r="E1136" s="25" t="s">
        <v>114</v>
      </c>
      <c r="F1136" s="25" t="s">
        <v>29</v>
      </c>
      <c r="G1136" s="25" t="s">
        <v>82</v>
      </c>
      <c r="H1136" s="27">
        <v>3785600</v>
      </c>
      <c r="I1136" s="27">
        <v>3785600</v>
      </c>
      <c r="J1136" s="25" t="s">
        <v>31</v>
      </c>
      <c r="K1136" s="25" t="s">
        <v>32</v>
      </c>
      <c r="L1136" s="26" t="s">
        <v>107</v>
      </c>
    </row>
    <row r="1137" spans="2:12" ht="90">
      <c r="B1137" s="24">
        <v>80111600</v>
      </c>
      <c r="C1137" s="28" t="s">
        <v>586</v>
      </c>
      <c r="D1137" s="25" t="s">
        <v>49</v>
      </c>
      <c r="E1137" s="25" t="s">
        <v>114</v>
      </c>
      <c r="F1137" s="25" t="s">
        <v>29</v>
      </c>
      <c r="G1137" s="25" t="s">
        <v>82</v>
      </c>
      <c r="H1137" s="27">
        <v>2974400</v>
      </c>
      <c r="I1137" s="27">
        <v>2974400</v>
      </c>
      <c r="J1137" s="25" t="s">
        <v>31</v>
      </c>
      <c r="K1137" s="25" t="s">
        <v>32</v>
      </c>
      <c r="L1137" s="26" t="s">
        <v>107</v>
      </c>
    </row>
    <row r="1138" spans="2:12" ht="90">
      <c r="B1138" s="24">
        <v>80111600</v>
      </c>
      <c r="C1138" s="28" t="s">
        <v>586</v>
      </c>
      <c r="D1138" s="25" t="s">
        <v>49</v>
      </c>
      <c r="E1138" s="25" t="s">
        <v>114</v>
      </c>
      <c r="F1138" s="25" t="s">
        <v>29</v>
      </c>
      <c r="G1138" s="25" t="s">
        <v>82</v>
      </c>
      <c r="H1138" s="27">
        <v>2974400</v>
      </c>
      <c r="I1138" s="27">
        <v>2974400</v>
      </c>
      <c r="J1138" s="25" t="s">
        <v>31</v>
      </c>
      <c r="K1138" s="25" t="s">
        <v>32</v>
      </c>
      <c r="L1138" s="26" t="s">
        <v>107</v>
      </c>
    </row>
    <row r="1139" spans="2:12" ht="90">
      <c r="B1139" s="24">
        <v>80111600</v>
      </c>
      <c r="C1139" s="28" t="s">
        <v>586</v>
      </c>
      <c r="D1139" s="25" t="s">
        <v>49</v>
      </c>
      <c r="E1139" s="25" t="s">
        <v>114</v>
      </c>
      <c r="F1139" s="25" t="s">
        <v>29</v>
      </c>
      <c r="G1139" s="25" t="s">
        <v>82</v>
      </c>
      <c r="H1139" s="27">
        <v>2974400</v>
      </c>
      <c r="I1139" s="27">
        <v>2974400</v>
      </c>
      <c r="J1139" s="25" t="s">
        <v>31</v>
      </c>
      <c r="K1139" s="25" t="s">
        <v>32</v>
      </c>
      <c r="L1139" s="26" t="s">
        <v>107</v>
      </c>
    </row>
    <row r="1140" spans="2:12" ht="90">
      <c r="B1140" s="24">
        <v>80111600</v>
      </c>
      <c r="C1140" s="28" t="s">
        <v>587</v>
      </c>
      <c r="D1140" s="25" t="s">
        <v>77</v>
      </c>
      <c r="E1140" s="25" t="s">
        <v>114</v>
      </c>
      <c r="F1140" s="25" t="s">
        <v>29</v>
      </c>
      <c r="G1140" s="25" t="s">
        <v>82</v>
      </c>
      <c r="H1140" s="27">
        <v>4144400</v>
      </c>
      <c r="I1140" s="27">
        <v>4144400</v>
      </c>
      <c r="J1140" s="25" t="s">
        <v>31</v>
      </c>
      <c r="K1140" s="25" t="s">
        <v>32</v>
      </c>
      <c r="L1140" s="26" t="s">
        <v>107</v>
      </c>
    </row>
    <row r="1141" spans="2:12" ht="75">
      <c r="B1141" s="24">
        <v>80111600</v>
      </c>
      <c r="C1141" s="28" t="s">
        <v>588</v>
      </c>
      <c r="D1141" s="25" t="s">
        <v>77</v>
      </c>
      <c r="E1141" s="25" t="s">
        <v>114</v>
      </c>
      <c r="F1141" s="25" t="s">
        <v>29</v>
      </c>
      <c r="G1141" s="25" t="s">
        <v>82</v>
      </c>
      <c r="H1141" s="27">
        <v>4160000</v>
      </c>
      <c r="I1141" s="27">
        <v>4160000</v>
      </c>
      <c r="J1141" s="25" t="s">
        <v>31</v>
      </c>
      <c r="K1141" s="25" t="s">
        <v>32</v>
      </c>
      <c r="L1141" s="26" t="s">
        <v>107</v>
      </c>
    </row>
    <row r="1142" spans="2:12" ht="90">
      <c r="B1142" s="24" t="s">
        <v>86</v>
      </c>
      <c r="C1142" s="28" t="s">
        <v>589</v>
      </c>
      <c r="D1142" s="25" t="s">
        <v>135</v>
      </c>
      <c r="E1142" s="25" t="s">
        <v>37</v>
      </c>
      <c r="F1142" s="25" t="s">
        <v>48</v>
      </c>
      <c r="G1142" s="25" t="s">
        <v>82</v>
      </c>
      <c r="H1142" s="27">
        <v>1421419</v>
      </c>
      <c r="I1142" s="27">
        <v>1421419</v>
      </c>
      <c r="J1142" s="25" t="s">
        <v>31</v>
      </c>
      <c r="K1142" s="25" t="s">
        <v>32</v>
      </c>
      <c r="L1142" s="26" t="s">
        <v>107</v>
      </c>
    </row>
    <row r="1143" spans="2:12" ht="105">
      <c r="B1143" s="24" t="s">
        <v>590</v>
      </c>
      <c r="C1143" s="28" t="s">
        <v>591</v>
      </c>
      <c r="D1143" s="25" t="s">
        <v>44</v>
      </c>
      <c r="E1143" s="25" t="s">
        <v>37</v>
      </c>
      <c r="F1143" s="25" t="s">
        <v>84</v>
      </c>
      <c r="G1143" s="25" t="s">
        <v>82</v>
      </c>
      <c r="H1143" s="27">
        <v>4000000</v>
      </c>
      <c r="I1143" s="27">
        <v>4000000</v>
      </c>
      <c r="J1143" s="25" t="s">
        <v>31</v>
      </c>
      <c r="K1143" s="25" t="s">
        <v>32</v>
      </c>
      <c r="L1143" s="26" t="s">
        <v>107</v>
      </c>
    </row>
    <row r="1144" spans="2:12" ht="75">
      <c r="B1144" s="24">
        <v>93141701</v>
      </c>
      <c r="C1144" s="28" t="s">
        <v>592</v>
      </c>
      <c r="D1144" s="25" t="s">
        <v>135</v>
      </c>
      <c r="E1144" s="25" t="s">
        <v>37</v>
      </c>
      <c r="F1144" s="25" t="s">
        <v>64</v>
      </c>
      <c r="G1144" s="25" t="s">
        <v>82</v>
      </c>
      <c r="H1144" s="27">
        <v>4242000</v>
      </c>
      <c r="I1144" s="27">
        <v>4242000</v>
      </c>
      <c r="J1144" s="25" t="s">
        <v>31</v>
      </c>
      <c r="K1144" s="25" t="s">
        <v>32</v>
      </c>
      <c r="L1144" s="26" t="s">
        <v>107</v>
      </c>
    </row>
    <row r="1145" spans="2:12" ht="75">
      <c r="B1145" s="24">
        <v>80131506</v>
      </c>
      <c r="C1145" s="28" t="s">
        <v>549</v>
      </c>
      <c r="D1145" s="25" t="s">
        <v>135</v>
      </c>
      <c r="E1145" s="25" t="s">
        <v>47</v>
      </c>
      <c r="F1145" s="25" t="s">
        <v>64</v>
      </c>
      <c r="G1145" s="25" t="s">
        <v>82</v>
      </c>
      <c r="H1145" s="27">
        <v>1000000</v>
      </c>
      <c r="I1145" s="27">
        <v>1000000</v>
      </c>
      <c r="J1145" s="25" t="s">
        <v>31</v>
      </c>
      <c r="K1145" s="25" t="s">
        <v>32</v>
      </c>
      <c r="L1145" s="26" t="s">
        <v>107</v>
      </c>
    </row>
    <row r="1146" spans="2:12" ht="75">
      <c r="B1146" s="24" t="s">
        <v>316</v>
      </c>
      <c r="C1146" s="28" t="s">
        <v>317</v>
      </c>
      <c r="D1146" s="25" t="s">
        <v>43</v>
      </c>
      <c r="E1146" s="25" t="s">
        <v>37</v>
      </c>
      <c r="F1146" s="25" t="s">
        <v>84</v>
      </c>
      <c r="G1146" s="25" t="s">
        <v>82</v>
      </c>
      <c r="H1146" s="27">
        <v>9000000</v>
      </c>
      <c r="I1146" s="27">
        <v>9000000</v>
      </c>
      <c r="J1146" s="25" t="s">
        <v>31</v>
      </c>
      <c r="K1146" s="25" t="s">
        <v>32</v>
      </c>
      <c r="L1146" s="26" t="s">
        <v>107</v>
      </c>
    </row>
    <row r="1147" spans="2:12" ht="45">
      <c r="B1147" s="24">
        <v>93141700</v>
      </c>
      <c r="C1147" s="28" t="s">
        <v>553</v>
      </c>
      <c r="D1147" s="25" t="s">
        <v>55</v>
      </c>
      <c r="E1147" s="25" t="s">
        <v>37</v>
      </c>
      <c r="F1147" s="25" t="s">
        <v>84</v>
      </c>
      <c r="G1147" s="25" t="s">
        <v>82</v>
      </c>
      <c r="H1147" s="27">
        <v>5000000</v>
      </c>
      <c r="I1147" s="27">
        <v>5000000</v>
      </c>
      <c r="J1147" s="25" t="s">
        <v>31</v>
      </c>
      <c r="K1147" s="25" t="s">
        <v>32</v>
      </c>
      <c r="L1147" s="26" t="s">
        <v>107</v>
      </c>
    </row>
    <row r="1148" spans="2:12" ht="45">
      <c r="B1148" s="24">
        <v>93141701</v>
      </c>
      <c r="C1148" s="28" t="s">
        <v>325</v>
      </c>
      <c r="D1148" s="25" t="s">
        <v>55</v>
      </c>
      <c r="E1148" s="25" t="s">
        <v>37</v>
      </c>
      <c r="F1148" s="25" t="s">
        <v>64</v>
      </c>
      <c r="G1148" s="25" t="s">
        <v>82</v>
      </c>
      <c r="H1148" s="27">
        <v>11000000</v>
      </c>
      <c r="I1148" s="27">
        <v>11000000</v>
      </c>
      <c r="J1148" s="25" t="s">
        <v>31</v>
      </c>
      <c r="K1148" s="25" t="s">
        <v>32</v>
      </c>
      <c r="L1148" s="26" t="s">
        <v>107</v>
      </c>
    </row>
    <row r="1149" spans="2:12" ht="45">
      <c r="B1149" s="24" t="s">
        <v>316</v>
      </c>
      <c r="C1149" s="28" t="s">
        <v>326</v>
      </c>
      <c r="D1149" s="25" t="s">
        <v>52</v>
      </c>
      <c r="E1149" s="25" t="s">
        <v>37</v>
      </c>
      <c r="F1149" s="25" t="s">
        <v>84</v>
      </c>
      <c r="G1149" s="25" t="s">
        <v>82</v>
      </c>
      <c r="H1149" s="27">
        <v>40000000</v>
      </c>
      <c r="I1149" s="27">
        <v>40000000</v>
      </c>
      <c r="J1149" s="25" t="s">
        <v>31</v>
      </c>
      <c r="K1149" s="25" t="s">
        <v>32</v>
      </c>
      <c r="L1149" s="26" t="s">
        <v>107</v>
      </c>
    </row>
    <row r="1150" spans="2:12" ht="75">
      <c r="B1150" s="24" t="s">
        <v>98</v>
      </c>
      <c r="C1150" s="28" t="s">
        <v>327</v>
      </c>
      <c r="D1150" s="25" t="s">
        <v>52</v>
      </c>
      <c r="E1150" s="25" t="s">
        <v>37</v>
      </c>
      <c r="F1150" s="25" t="s">
        <v>48</v>
      </c>
      <c r="G1150" s="25" t="s">
        <v>82</v>
      </c>
      <c r="H1150" s="27">
        <v>18000000</v>
      </c>
      <c r="I1150" s="27">
        <v>18000000</v>
      </c>
      <c r="J1150" s="25" t="s">
        <v>31</v>
      </c>
      <c r="K1150" s="25" t="s">
        <v>32</v>
      </c>
      <c r="L1150" s="26" t="s">
        <v>107</v>
      </c>
    </row>
    <row r="1151" spans="2:12" ht="60">
      <c r="B1151" s="24" t="s">
        <v>83</v>
      </c>
      <c r="C1151" s="28" t="s">
        <v>328</v>
      </c>
      <c r="D1151" s="25" t="s">
        <v>55</v>
      </c>
      <c r="E1151" s="25" t="s">
        <v>37</v>
      </c>
      <c r="F1151" s="25" t="s">
        <v>84</v>
      </c>
      <c r="G1151" s="25" t="s">
        <v>82</v>
      </c>
      <c r="H1151" s="27">
        <v>30000000</v>
      </c>
      <c r="I1151" s="27">
        <v>30000000</v>
      </c>
      <c r="J1151" s="25" t="s">
        <v>31</v>
      </c>
      <c r="K1151" s="25" t="s">
        <v>32</v>
      </c>
      <c r="L1151" s="26" t="s">
        <v>107</v>
      </c>
    </row>
    <row r="1152" spans="2:12" ht="45">
      <c r="B1152" s="24" t="s">
        <v>87</v>
      </c>
      <c r="C1152" s="28" t="s">
        <v>186</v>
      </c>
      <c r="D1152" s="25" t="s">
        <v>41</v>
      </c>
      <c r="E1152" s="25" t="s">
        <v>37</v>
      </c>
      <c r="F1152" s="25" t="s">
        <v>48</v>
      </c>
      <c r="G1152" s="25" t="s">
        <v>82</v>
      </c>
      <c r="H1152" s="27">
        <v>20000000</v>
      </c>
      <c r="I1152" s="27">
        <v>20000000</v>
      </c>
      <c r="J1152" s="25" t="s">
        <v>31</v>
      </c>
      <c r="K1152" s="25" t="s">
        <v>32</v>
      </c>
      <c r="L1152" s="26" t="s">
        <v>107</v>
      </c>
    </row>
    <row r="1153" spans="2:12" ht="90">
      <c r="B1153" s="24" t="s">
        <v>88</v>
      </c>
      <c r="C1153" s="28" t="s">
        <v>554</v>
      </c>
      <c r="D1153" s="25" t="s">
        <v>41</v>
      </c>
      <c r="E1153" s="25" t="s">
        <v>37</v>
      </c>
      <c r="F1153" s="25" t="s">
        <v>64</v>
      </c>
      <c r="G1153" s="25" t="s">
        <v>82</v>
      </c>
      <c r="H1153" s="27">
        <v>15000000</v>
      </c>
      <c r="I1153" s="27">
        <v>15000000</v>
      </c>
      <c r="J1153" s="25" t="s">
        <v>31</v>
      </c>
      <c r="K1153" s="25" t="s">
        <v>32</v>
      </c>
      <c r="L1153" s="26" t="s">
        <v>107</v>
      </c>
    </row>
    <row r="1154" spans="2:12" ht="75">
      <c r="B1154" s="24" t="s">
        <v>89</v>
      </c>
      <c r="C1154" s="28" t="s">
        <v>329</v>
      </c>
      <c r="D1154" s="25" t="s">
        <v>41</v>
      </c>
      <c r="E1154" s="25" t="s">
        <v>37</v>
      </c>
      <c r="F1154" s="25" t="s">
        <v>84</v>
      </c>
      <c r="G1154" s="25" t="s">
        <v>82</v>
      </c>
      <c r="H1154" s="27">
        <v>2000000</v>
      </c>
      <c r="I1154" s="27">
        <v>2000000</v>
      </c>
      <c r="J1154" s="25" t="s">
        <v>31</v>
      </c>
      <c r="K1154" s="25" t="s">
        <v>32</v>
      </c>
      <c r="L1154" s="26" t="s">
        <v>107</v>
      </c>
    </row>
    <row r="1155" spans="2:12" ht="75">
      <c r="B1155" s="24" t="s">
        <v>128</v>
      </c>
      <c r="C1155" s="28" t="s">
        <v>188</v>
      </c>
      <c r="D1155" s="25" t="s">
        <v>52</v>
      </c>
      <c r="E1155" s="25" t="s">
        <v>37</v>
      </c>
      <c r="F1155" s="25" t="s">
        <v>53</v>
      </c>
      <c r="G1155" s="25" t="s">
        <v>82</v>
      </c>
      <c r="H1155" s="27">
        <v>1000000</v>
      </c>
      <c r="I1155" s="27">
        <v>1000000</v>
      </c>
      <c r="J1155" s="25" t="s">
        <v>31</v>
      </c>
      <c r="K1155" s="25" t="s">
        <v>32</v>
      </c>
      <c r="L1155" s="26" t="s">
        <v>107</v>
      </c>
    </row>
    <row r="1156" spans="2:12" ht="105">
      <c r="B1156" s="24" t="s">
        <v>99</v>
      </c>
      <c r="C1156" s="28" t="s">
        <v>330</v>
      </c>
      <c r="D1156" s="25" t="s">
        <v>41</v>
      </c>
      <c r="E1156" s="25" t="s">
        <v>37</v>
      </c>
      <c r="F1156" s="25" t="s">
        <v>84</v>
      </c>
      <c r="G1156" s="25" t="s">
        <v>82</v>
      </c>
      <c r="H1156" s="27">
        <v>45000000</v>
      </c>
      <c r="I1156" s="27">
        <v>45000000</v>
      </c>
      <c r="J1156" s="25" t="s">
        <v>31</v>
      </c>
      <c r="K1156" s="25" t="s">
        <v>32</v>
      </c>
      <c r="L1156" s="26" t="s">
        <v>107</v>
      </c>
    </row>
    <row r="1157" spans="2:12" ht="90">
      <c r="B1157" s="24" t="s">
        <v>81</v>
      </c>
      <c r="C1157" s="28" t="s">
        <v>65</v>
      </c>
      <c r="D1157" s="25" t="s">
        <v>39</v>
      </c>
      <c r="E1157" s="25" t="s">
        <v>58</v>
      </c>
      <c r="F1157" s="25" t="s">
        <v>64</v>
      </c>
      <c r="G1157" s="25" t="s">
        <v>82</v>
      </c>
      <c r="H1157" s="27">
        <v>3000000</v>
      </c>
      <c r="I1157" s="27">
        <v>3000000</v>
      </c>
      <c r="J1157" s="25" t="s">
        <v>31</v>
      </c>
      <c r="K1157" s="25" t="s">
        <v>32</v>
      </c>
      <c r="L1157" s="26" t="s">
        <v>107</v>
      </c>
    </row>
    <row r="1158" spans="2:12" ht="75">
      <c r="B1158" s="24" t="s">
        <v>427</v>
      </c>
      <c r="C1158" s="28" t="s">
        <v>63</v>
      </c>
      <c r="D1158" s="25" t="s">
        <v>45</v>
      </c>
      <c r="E1158" s="25" t="s">
        <v>50</v>
      </c>
      <c r="F1158" s="25" t="s">
        <v>64</v>
      </c>
      <c r="G1158" s="25" t="s">
        <v>82</v>
      </c>
      <c r="H1158" s="27">
        <v>6000000</v>
      </c>
      <c r="I1158" s="27">
        <v>6000000</v>
      </c>
      <c r="J1158" s="25" t="s">
        <v>31</v>
      </c>
      <c r="K1158" s="25" t="s">
        <v>32</v>
      </c>
      <c r="L1158" s="26" t="s">
        <v>107</v>
      </c>
    </row>
    <row r="1159" spans="2:12" ht="150">
      <c r="B1159" s="24" t="s">
        <v>90</v>
      </c>
      <c r="C1159" s="28" t="s">
        <v>430</v>
      </c>
      <c r="D1159" s="25" t="s">
        <v>44</v>
      </c>
      <c r="E1159" s="25" t="s">
        <v>62</v>
      </c>
      <c r="F1159" s="25" t="s">
        <v>48</v>
      </c>
      <c r="G1159" s="25" t="s">
        <v>82</v>
      </c>
      <c r="H1159" s="27">
        <v>1000000</v>
      </c>
      <c r="I1159" s="27">
        <v>1000000</v>
      </c>
      <c r="J1159" s="25" t="s">
        <v>31</v>
      </c>
      <c r="K1159" s="25" t="s">
        <v>32</v>
      </c>
      <c r="L1159" s="26" t="s">
        <v>107</v>
      </c>
    </row>
    <row r="1160" spans="2:12" ht="45">
      <c r="B1160" s="24">
        <v>45111602</v>
      </c>
      <c r="C1160" s="28" t="s">
        <v>593</v>
      </c>
      <c r="D1160" s="25" t="s">
        <v>39</v>
      </c>
      <c r="E1160" s="25" t="s">
        <v>80</v>
      </c>
      <c r="F1160" s="25" t="s">
        <v>53</v>
      </c>
      <c r="G1160" s="25" t="s">
        <v>82</v>
      </c>
      <c r="H1160" s="27">
        <v>994998</v>
      </c>
      <c r="I1160" s="27">
        <v>994998</v>
      </c>
      <c r="J1160" s="25" t="s">
        <v>31</v>
      </c>
      <c r="K1160" s="25" t="s">
        <v>32</v>
      </c>
      <c r="L1160" s="26" t="s">
        <v>107</v>
      </c>
    </row>
    <row r="1161" spans="2:12" ht="45">
      <c r="B1161" s="24">
        <v>80111600</v>
      </c>
      <c r="C1161" s="28" t="s">
        <v>594</v>
      </c>
      <c r="D1161" s="25" t="s">
        <v>44</v>
      </c>
      <c r="E1161" s="25" t="s">
        <v>595</v>
      </c>
      <c r="F1161" s="25" t="s">
        <v>29</v>
      </c>
      <c r="G1161" s="25" t="s">
        <v>30</v>
      </c>
      <c r="H1161" s="27">
        <v>14600000</v>
      </c>
      <c r="I1161" s="27">
        <v>14600000</v>
      </c>
      <c r="J1161" s="25" t="s">
        <v>31</v>
      </c>
      <c r="K1161" s="25" t="s">
        <v>32</v>
      </c>
      <c r="L1161" s="26" t="s">
        <v>107</v>
      </c>
    </row>
    <row r="1162" spans="2:12" ht="60">
      <c r="B1162" s="24">
        <v>93141701</v>
      </c>
      <c r="C1162" s="28" t="s">
        <v>596</v>
      </c>
      <c r="D1162" s="25" t="s">
        <v>135</v>
      </c>
      <c r="E1162" s="25" t="s">
        <v>595</v>
      </c>
      <c r="F1162" s="25" t="s">
        <v>29</v>
      </c>
      <c r="G1162" s="25" t="s">
        <v>82</v>
      </c>
      <c r="H1162" s="27">
        <v>5936424</v>
      </c>
      <c r="I1162" s="27">
        <v>5936424</v>
      </c>
      <c r="J1162" s="25" t="s">
        <v>31</v>
      </c>
      <c r="K1162" s="25" t="s">
        <v>32</v>
      </c>
      <c r="L1162" s="26" t="s">
        <v>107</v>
      </c>
    </row>
    <row r="1163" spans="2:12" ht="120">
      <c r="B1163" s="24">
        <v>94131500</v>
      </c>
      <c r="C1163" s="28" t="s">
        <v>519</v>
      </c>
      <c r="D1163" s="25" t="s">
        <v>78</v>
      </c>
      <c r="E1163" s="25" t="s">
        <v>80</v>
      </c>
      <c r="F1163" s="25" t="s">
        <v>29</v>
      </c>
      <c r="G1163" s="25" t="s">
        <v>82</v>
      </c>
      <c r="H1163" s="27">
        <v>5778255</v>
      </c>
      <c r="I1163" s="27">
        <v>5778255</v>
      </c>
      <c r="J1163" s="25" t="s">
        <v>31</v>
      </c>
      <c r="K1163" s="25" t="s">
        <v>32</v>
      </c>
      <c r="L1163" s="26" t="s">
        <v>126</v>
      </c>
    </row>
    <row r="1164" spans="2:12" ht="90">
      <c r="B1164" s="24">
        <v>80111600</v>
      </c>
      <c r="C1164" s="28" t="s">
        <v>597</v>
      </c>
      <c r="D1164" s="25" t="s">
        <v>44</v>
      </c>
      <c r="E1164" s="25" t="s">
        <v>96</v>
      </c>
      <c r="F1164" s="25" t="s">
        <v>29</v>
      </c>
      <c r="G1164" s="25" t="s">
        <v>30</v>
      </c>
      <c r="H1164" s="27">
        <v>3822000</v>
      </c>
      <c r="I1164" s="27">
        <v>3822000</v>
      </c>
      <c r="J1164" s="25" t="s">
        <v>31</v>
      </c>
      <c r="K1164" s="25" t="s">
        <v>32</v>
      </c>
      <c r="L1164" s="26" t="s">
        <v>107</v>
      </c>
    </row>
    <row r="1165" spans="2:12" ht="75">
      <c r="B1165" s="24">
        <v>80111600</v>
      </c>
      <c r="C1165" s="28" t="s">
        <v>598</v>
      </c>
      <c r="D1165" s="25" t="s">
        <v>44</v>
      </c>
      <c r="E1165" s="25" t="s">
        <v>79</v>
      </c>
      <c r="F1165" s="25" t="s">
        <v>29</v>
      </c>
      <c r="G1165" s="25" t="s">
        <v>30</v>
      </c>
      <c r="H1165" s="27">
        <v>3328866</v>
      </c>
      <c r="I1165" s="27">
        <v>3328866</v>
      </c>
      <c r="J1165" s="25" t="s">
        <v>31</v>
      </c>
      <c r="K1165" s="25" t="s">
        <v>32</v>
      </c>
      <c r="L1165" s="26" t="s">
        <v>107</v>
      </c>
    </row>
    <row r="1166" spans="2:12" ht="75">
      <c r="B1166" s="24">
        <v>80111600</v>
      </c>
      <c r="C1166" s="28" t="s">
        <v>598</v>
      </c>
      <c r="D1166" s="25" t="s">
        <v>44</v>
      </c>
      <c r="E1166" s="25" t="s">
        <v>96</v>
      </c>
      <c r="F1166" s="25" t="s">
        <v>29</v>
      </c>
      <c r="G1166" s="25" t="s">
        <v>30</v>
      </c>
      <c r="H1166" s="27">
        <f>27757419-27203618</f>
        <v>553801</v>
      </c>
      <c r="I1166" s="27">
        <f>27757419-27203618</f>
        <v>553801</v>
      </c>
      <c r="J1166" s="25" t="s">
        <v>31</v>
      </c>
      <c r="K1166" s="25" t="s">
        <v>32</v>
      </c>
      <c r="L1166" s="26" t="s">
        <v>107</v>
      </c>
    </row>
    <row r="1167" spans="2:12" ht="105">
      <c r="B1167" s="24">
        <v>80111600</v>
      </c>
      <c r="C1167" s="28" t="s">
        <v>599</v>
      </c>
      <c r="D1167" s="25" t="s">
        <v>44</v>
      </c>
      <c r="E1167" s="25" t="s">
        <v>96</v>
      </c>
      <c r="F1167" s="25" t="s">
        <v>29</v>
      </c>
      <c r="G1167" s="25" t="s">
        <v>30</v>
      </c>
      <c r="H1167" s="27">
        <v>1320000</v>
      </c>
      <c r="I1167" s="27">
        <v>1320000</v>
      </c>
      <c r="J1167" s="25" t="s">
        <v>31</v>
      </c>
      <c r="K1167" s="25" t="s">
        <v>32</v>
      </c>
      <c r="L1167" s="26" t="s">
        <v>107</v>
      </c>
    </row>
    <row r="1168" spans="2:12" ht="90">
      <c r="B1168" s="24">
        <v>80111600</v>
      </c>
      <c r="C1168" s="28" t="s">
        <v>600</v>
      </c>
      <c r="D1168" s="25" t="s">
        <v>44</v>
      </c>
      <c r="E1168" s="25" t="s">
        <v>96</v>
      </c>
      <c r="F1168" s="25" t="s">
        <v>29</v>
      </c>
      <c r="G1168" s="25" t="s">
        <v>30</v>
      </c>
      <c r="H1168" s="27">
        <v>800000</v>
      </c>
      <c r="I1168" s="27">
        <v>800000</v>
      </c>
      <c r="J1168" s="25" t="s">
        <v>31</v>
      </c>
      <c r="K1168" s="25" t="s">
        <v>32</v>
      </c>
      <c r="L1168" s="26" t="s">
        <v>107</v>
      </c>
    </row>
    <row r="1169" spans="2:12" ht="90">
      <c r="B1169" s="24">
        <v>80111600</v>
      </c>
      <c r="C1169" s="28" t="s">
        <v>601</v>
      </c>
      <c r="D1169" s="25" t="s">
        <v>44</v>
      </c>
      <c r="E1169" s="25" t="s">
        <v>96</v>
      </c>
      <c r="F1169" s="25" t="s">
        <v>29</v>
      </c>
      <c r="G1169" s="25" t="s">
        <v>30</v>
      </c>
      <c r="H1169" s="27">
        <v>800000</v>
      </c>
      <c r="I1169" s="27">
        <v>800000</v>
      </c>
      <c r="J1169" s="25" t="s">
        <v>31</v>
      </c>
      <c r="K1169" s="25" t="s">
        <v>32</v>
      </c>
      <c r="L1169" s="26" t="s">
        <v>107</v>
      </c>
    </row>
    <row r="1170" spans="2:12" ht="90">
      <c r="B1170" s="24">
        <v>80111600</v>
      </c>
      <c r="C1170" s="28" t="s">
        <v>602</v>
      </c>
      <c r="D1170" s="25" t="s">
        <v>44</v>
      </c>
      <c r="E1170" s="25" t="s">
        <v>96</v>
      </c>
      <c r="F1170" s="25" t="s">
        <v>29</v>
      </c>
      <c r="G1170" s="25" t="s">
        <v>30</v>
      </c>
      <c r="H1170" s="27">
        <v>980651</v>
      </c>
      <c r="I1170" s="27">
        <v>980651</v>
      </c>
      <c r="J1170" s="25" t="s">
        <v>31</v>
      </c>
      <c r="K1170" s="25" t="s">
        <v>32</v>
      </c>
      <c r="L1170" s="26" t="s">
        <v>107</v>
      </c>
    </row>
    <row r="1171" spans="2:12" ht="90">
      <c r="B1171" s="24">
        <v>80111600</v>
      </c>
      <c r="C1171" s="28" t="s">
        <v>603</v>
      </c>
      <c r="D1171" s="25" t="s">
        <v>44</v>
      </c>
      <c r="E1171" s="25" t="s">
        <v>96</v>
      </c>
      <c r="F1171" s="25" t="s">
        <v>29</v>
      </c>
      <c r="G1171" s="25" t="s">
        <v>30</v>
      </c>
      <c r="H1171" s="27">
        <v>2400000</v>
      </c>
      <c r="I1171" s="27">
        <v>2400000</v>
      </c>
      <c r="J1171" s="25" t="s">
        <v>31</v>
      </c>
      <c r="K1171" s="25" t="s">
        <v>32</v>
      </c>
      <c r="L1171" s="26" t="s">
        <v>107</v>
      </c>
    </row>
    <row r="1172" spans="2:12" ht="90">
      <c r="B1172" s="24">
        <v>80111600</v>
      </c>
      <c r="C1172" s="28" t="s">
        <v>604</v>
      </c>
      <c r="D1172" s="25" t="s">
        <v>44</v>
      </c>
      <c r="E1172" s="25" t="s">
        <v>96</v>
      </c>
      <c r="F1172" s="25" t="s">
        <v>29</v>
      </c>
      <c r="G1172" s="25" t="s">
        <v>30</v>
      </c>
      <c r="H1172" s="27">
        <v>400000</v>
      </c>
      <c r="I1172" s="27">
        <v>400000</v>
      </c>
      <c r="J1172" s="25" t="s">
        <v>31</v>
      </c>
      <c r="K1172" s="25" t="s">
        <v>32</v>
      </c>
      <c r="L1172" s="26" t="s">
        <v>107</v>
      </c>
    </row>
    <row r="1173" spans="2:12" ht="90">
      <c r="B1173" s="24">
        <v>80111600</v>
      </c>
      <c r="C1173" s="28" t="s">
        <v>605</v>
      </c>
      <c r="D1173" s="25" t="s">
        <v>44</v>
      </c>
      <c r="E1173" s="25" t="s">
        <v>96</v>
      </c>
      <c r="F1173" s="25" t="s">
        <v>29</v>
      </c>
      <c r="G1173" s="25" t="s">
        <v>30</v>
      </c>
      <c r="H1173" s="27">
        <v>674197</v>
      </c>
      <c r="I1173" s="27">
        <v>674197</v>
      </c>
      <c r="J1173" s="25" t="s">
        <v>31</v>
      </c>
      <c r="K1173" s="25" t="s">
        <v>32</v>
      </c>
      <c r="L1173" s="26" t="s">
        <v>107</v>
      </c>
    </row>
    <row r="1174" spans="2:12" ht="90">
      <c r="B1174" s="24">
        <v>80111600</v>
      </c>
      <c r="C1174" s="28" t="s">
        <v>606</v>
      </c>
      <c r="D1174" s="25" t="s">
        <v>44</v>
      </c>
      <c r="E1174" s="25" t="s">
        <v>96</v>
      </c>
      <c r="F1174" s="25" t="s">
        <v>29</v>
      </c>
      <c r="G1174" s="25" t="s">
        <v>30</v>
      </c>
      <c r="H1174" s="27">
        <v>2640000</v>
      </c>
      <c r="I1174" s="27">
        <v>2640000</v>
      </c>
      <c r="J1174" s="25" t="s">
        <v>31</v>
      </c>
      <c r="K1174" s="25" t="s">
        <v>32</v>
      </c>
      <c r="L1174" s="26" t="s">
        <v>107</v>
      </c>
    </row>
    <row r="1175" spans="2:12" ht="120">
      <c r="B1175" s="24">
        <v>80111600</v>
      </c>
      <c r="C1175" s="28" t="s">
        <v>607</v>
      </c>
      <c r="D1175" s="25" t="s">
        <v>44</v>
      </c>
      <c r="E1175" s="25" t="s">
        <v>96</v>
      </c>
      <c r="F1175" s="25" t="s">
        <v>29</v>
      </c>
      <c r="G1175" s="25" t="s">
        <v>30</v>
      </c>
      <c r="H1175" s="27">
        <v>3057600</v>
      </c>
      <c r="I1175" s="27">
        <v>3057600</v>
      </c>
      <c r="J1175" s="25" t="s">
        <v>31</v>
      </c>
      <c r="K1175" s="25" t="s">
        <v>32</v>
      </c>
      <c r="L1175" s="26" t="s">
        <v>107</v>
      </c>
    </row>
    <row r="1176" spans="2:12" ht="90">
      <c r="B1176" s="24">
        <v>80111600</v>
      </c>
      <c r="C1176" s="28" t="s">
        <v>608</v>
      </c>
      <c r="D1176" s="25" t="s">
        <v>44</v>
      </c>
      <c r="E1176" s="25" t="s">
        <v>96</v>
      </c>
      <c r="F1176" s="25" t="s">
        <v>29</v>
      </c>
      <c r="G1176" s="25" t="s">
        <v>30</v>
      </c>
      <c r="H1176" s="27">
        <v>866320</v>
      </c>
      <c r="I1176" s="27">
        <v>866320</v>
      </c>
      <c r="J1176" s="25" t="s">
        <v>31</v>
      </c>
      <c r="K1176" s="25" t="s">
        <v>32</v>
      </c>
      <c r="L1176" s="26" t="s">
        <v>107</v>
      </c>
    </row>
    <row r="1177" spans="2:12" ht="75">
      <c r="B1177" s="24">
        <v>80111600</v>
      </c>
      <c r="C1177" s="28" t="s">
        <v>609</v>
      </c>
      <c r="D1177" s="25" t="s">
        <v>44</v>
      </c>
      <c r="E1177" s="25" t="s">
        <v>96</v>
      </c>
      <c r="F1177" s="25" t="s">
        <v>29</v>
      </c>
      <c r="G1177" s="25" t="s">
        <v>30</v>
      </c>
      <c r="H1177" s="27">
        <v>1191813</v>
      </c>
      <c r="I1177" s="27">
        <v>1191813</v>
      </c>
      <c r="J1177" s="25" t="s">
        <v>31</v>
      </c>
      <c r="K1177" s="25" t="s">
        <v>32</v>
      </c>
      <c r="L1177" s="26" t="s">
        <v>107</v>
      </c>
    </row>
    <row r="1178" spans="2:12" ht="90">
      <c r="B1178" s="24">
        <v>80111600</v>
      </c>
      <c r="C1178" s="28" t="s">
        <v>610</v>
      </c>
      <c r="D1178" s="25" t="s">
        <v>44</v>
      </c>
      <c r="E1178" s="25" t="s">
        <v>96</v>
      </c>
      <c r="F1178" s="25" t="s">
        <v>29</v>
      </c>
      <c r="G1178" s="25" t="s">
        <v>30</v>
      </c>
      <c r="H1178" s="27">
        <v>1528800</v>
      </c>
      <c r="I1178" s="27">
        <v>1528800</v>
      </c>
      <c r="J1178" s="25" t="s">
        <v>31</v>
      </c>
      <c r="K1178" s="25" t="s">
        <v>32</v>
      </c>
      <c r="L1178" s="26" t="s">
        <v>107</v>
      </c>
    </row>
    <row r="1179" spans="2:12" ht="90">
      <c r="B1179" s="24">
        <v>80111600</v>
      </c>
      <c r="C1179" s="28" t="s">
        <v>611</v>
      </c>
      <c r="D1179" s="25" t="s">
        <v>44</v>
      </c>
      <c r="E1179" s="25" t="s">
        <v>96</v>
      </c>
      <c r="F1179" s="25" t="s">
        <v>29</v>
      </c>
      <c r="G1179" s="25" t="s">
        <v>30</v>
      </c>
      <c r="H1179" s="27">
        <v>1189760</v>
      </c>
      <c r="I1179" s="27">
        <v>1189760</v>
      </c>
      <c r="J1179" s="25" t="s">
        <v>31</v>
      </c>
      <c r="K1179" s="25" t="s">
        <v>32</v>
      </c>
      <c r="L1179" s="26" t="s">
        <v>107</v>
      </c>
    </row>
    <row r="1180" spans="2:12" ht="90">
      <c r="B1180" s="24">
        <v>80111600</v>
      </c>
      <c r="C1180" s="28" t="s">
        <v>612</v>
      </c>
      <c r="D1180" s="25" t="s">
        <v>44</v>
      </c>
      <c r="E1180" s="25" t="s">
        <v>96</v>
      </c>
      <c r="F1180" s="25" t="s">
        <v>29</v>
      </c>
      <c r="G1180" s="25" t="s">
        <v>30</v>
      </c>
      <c r="H1180" s="27">
        <v>866320</v>
      </c>
      <c r="I1180" s="27">
        <v>866320</v>
      </c>
      <c r="J1180" s="25" t="s">
        <v>31</v>
      </c>
      <c r="K1180" s="25" t="s">
        <v>32</v>
      </c>
      <c r="L1180" s="26" t="s">
        <v>107</v>
      </c>
    </row>
    <row r="1181" spans="2:12" ht="90">
      <c r="B1181" s="24">
        <v>80111600</v>
      </c>
      <c r="C1181" s="28" t="s">
        <v>613</v>
      </c>
      <c r="D1181" s="25" t="s">
        <v>44</v>
      </c>
      <c r="E1181" s="25" t="s">
        <v>96</v>
      </c>
      <c r="F1181" s="25" t="s">
        <v>29</v>
      </c>
      <c r="G1181" s="25" t="s">
        <v>30</v>
      </c>
      <c r="H1181" s="27">
        <v>1528800</v>
      </c>
      <c r="I1181" s="27">
        <v>1528800</v>
      </c>
      <c r="J1181" s="25" t="s">
        <v>31</v>
      </c>
      <c r="K1181" s="25" t="s">
        <v>32</v>
      </c>
      <c r="L1181" s="26" t="s">
        <v>107</v>
      </c>
    </row>
    <row r="1182" spans="2:12" ht="105">
      <c r="B1182" s="24">
        <v>80111600</v>
      </c>
      <c r="C1182" s="28" t="s">
        <v>614</v>
      </c>
      <c r="D1182" s="25" t="s">
        <v>44</v>
      </c>
      <c r="E1182" s="25" t="s">
        <v>96</v>
      </c>
      <c r="F1182" s="25" t="s">
        <v>29</v>
      </c>
      <c r="G1182" s="25" t="s">
        <v>30</v>
      </c>
      <c r="H1182" s="27">
        <v>1785000</v>
      </c>
      <c r="I1182" s="27">
        <v>1785000</v>
      </c>
      <c r="J1182" s="25" t="s">
        <v>31</v>
      </c>
      <c r="K1182" s="25" t="s">
        <v>32</v>
      </c>
      <c r="L1182" s="26" t="s">
        <v>107</v>
      </c>
    </row>
    <row r="1183" spans="2:12" ht="90">
      <c r="B1183" s="24">
        <v>80111600</v>
      </c>
      <c r="C1183" s="28" t="s">
        <v>615</v>
      </c>
      <c r="D1183" s="25" t="s">
        <v>44</v>
      </c>
      <c r="E1183" s="25" t="s">
        <v>96</v>
      </c>
      <c r="F1183" s="25" t="s">
        <v>29</v>
      </c>
      <c r="G1183" s="25" t="s">
        <v>30</v>
      </c>
      <c r="H1183" s="27">
        <v>1189760</v>
      </c>
      <c r="I1183" s="27">
        <v>1189760</v>
      </c>
      <c r="J1183" s="25" t="s">
        <v>31</v>
      </c>
      <c r="K1183" s="25" t="s">
        <v>32</v>
      </c>
      <c r="L1183" s="26" t="s">
        <v>107</v>
      </c>
    </row>
    <row r="1184" spans="2:12" ht="105">
      <c r="B1184" s="24">
        <v>80111600</v>
      </c>
      <c r="C1184" s="28" t="s">
        <v>616</v>
      </c>
      <c r="D1184" s="25" t="s">
        <v>44</v>
      </c>
      <c r="E1184" s="25" t="s">
        <v>96</v>
      </c>
      <c r="F1184" s="25" t="s">
        <v>29</v>
      </c>
      <c r="G1184" s="25" t="s">
        <v>30</v>
      </c>
      <c r="H1184" s="27">
        <v>2000000</v>
      </c>
      <c r="I1184" s="27">
        <v>2000000</v>
      </c>
      <c r="J1184" s="25" t="s">
        <v>31</v>
      </c>
      <c r="K1184" s="25" t="s">
        <v>32</v>
      </c>
      <c r="L1184" s="26" t="s">
        <v>107</v>
      </c>
    </row>
    <row r="1185" spans="2:12" ht="90">
      <c r="B1185" s="24">
        <v>80111600</v>
      </c>
      <c r="C1185" s="28" t="s">
        <v>617</v>
      </c>
      <c r="D1185" s="25" t="s">
        <v>44</v>
      </c>
      <c r="E1185" s="25" t="s">
        <v>96</v>
      </c>
      <c r="F1185" s="25" t="s">
        <v>29</v>
      </c>
      <c r="G1185" s="25" t="s">
        <v>30</v>
      </c>
      <c r="H1185" s="27">
        <v>1310400</v>
      </c>
      <c r="I1185" s="27">
        <v>1310400</v>
      </c>
      <c r="J1185" s="25" t="s">
        <v>31</v>
      </c>
      <c r="K1185" s="25" t="s">
        <v>32</v>
      </c>
      <c r="L1185" s="26" t="s">
        <v>107</v>
      </c>
    </row>
    <row r="1186" spans="2:12" ht="90">
      <c r="B1186" s="24">
        <v>80111600</v>
      </c>
      <c r="C1186" s="28" t="s">
        <v>618</v>
      </c>
      <c r="D1186" s="25" t="s">
        <v>44</v>
      </c>
      <c r="E1186" s="25" t="s">
        <v>96</v>
      </c>
      <c r="F1186" s="25" t="s">
        <v>29</v>
      </c>
      <c r="G1186" s="25" t="s">
        <v>30</v>
      </c>
      <c r="H1186" s="27">
        <v>674197</v>
      </c>
      <c r="I1186" s="27">
        <v>674197</v>
      </c>
      <c r="J1186" s="25" t="s">
        <v>31</v>
      </c>
      <c r="K1186" s="25" t="s">
        <v>32</v>
      </c>
      <c r="L1186" s="26" t="s">
        <v>107</v>
      </c>
    </row>
    <row r="1187" spans="2:12" ht="75">
      <c r="B1187" s="24">
        <v>80111600</v>
      </c>
      <c r="C1187" s="28" t="s">
        <v>619</v>
      </c>
      <c r="D1187" s="25" t="s">
        <v>52</v>
      </c>
      <c r="E1187" s="25" t="s">
        <v>76</v>
      </c>
      <c r="F1187" s="25" t="s">
        <v>29</v>
      </c>
      <c r="G1187" s="25" t="s">
        <v>30</v>
      </c>
      <c r="H1187" s="27">
        <v>26400000</v>
      </c>
      <c r="I1187" s="27">
        <v>26400000</v>
      </c>
      <c r="J1187" s="25" t="s">
        <v>31</v>
      </c>
      <c r="K1187" s="25" t="s">
        <v>32</v>
      </c>
      <c r="L1187" s="26" t="s">
        <v>107</v>
      </c>
    </row>
    <row r="1188" spans="2:12" ht="60">
      <c r="B1188" s="24">
        <v>80111600</v>
      </c>
      <c r="C1188" s="28" t="s">
        <v>620</v>
      </c>
      <c r="D1188" s="25" t="s">
        <v>55</v>
      </c>
      <c r="E1188" s="25" t="s">
        <v>102</v>
      </c>
      <c r="F1188" s="25" t="s">
        <v>29</v>
      </c>
      <c r="G1188" s="25" t="s">
        <v>30</v>
      </c>
      <c r="H1188" s="27">
        <f>19800000+1100000</f>
        <v>20900000</v>
      </c>
      <c r="I1188" s="27">
        <f>19800000+1100000</f>
        <v>20900000</v>
      </c>
      <c r="J1188" s="25" t="s">
        <v>31</v>
      </c>
      <c r="K1188" s="25" t="s">
        <v>32</v>
      </c>
      <c r="L1188" s="26" t="s">
        <v>107</v>
      </c>
    </row>
    <row r="1189" spans="2:12" ht="60">
      <c r="B1189" s="24">
        <v>80111600</v>
      </c>
      <c r="C1189" s="28" t="s">
        <v>621</v>
      </c>
      <c r="D1189" s="25" t="s">
        <v>55</v>
      </c>
      <c r="E1189" s="25" t="s">
        <v>79</v>
      </c>
      <c r="F1189" s="25" t="s">
        <v>29</v>
      </c>
      <c r="G1189" s="25" t="s">
        <v>30</v>
      </c>
      <c r="H1189" s="27">
        <v>10707840</v>
      </c>
      <c r="I1189" s="27">
        <v>10707840</v>
      </c>
      <c r="J1189" s="25" t="s">
        <v>31</v>
      </c>
      <c r="K1189" s="25" t="s">
        <v>32</v>
      </c>
      <c r="L1189" s="26" t="s">
        <v>107</v>
      </c>
    </row>
    <row r="1190" spans="2:12" ht="60">
      <c r="B1190" s="24">
        <v>80111600</v>
      </c>
      <c r="C1190" s="28" t="s">
        <v>621</v>
      </c>
      <c r="D1190" s="25" t="s">
        <v>41</v>
      </c>
      <c r="E1190" s="25" t="s">
        <v>79</v>
      </c>
      <c r="F1190" s="25" t="s">
        <v>29</v>
      </c>
      <c r="G1190" s="25" t="s">
        <v>30</v>
      </c>
      <c r="H1190" s="27">
        <v>9518080</v>
      </c>
      <c r="I1190" s="27">
        <v>9518080</v>
      </c>
      <c r="J1190" s="25" t="s">
        <v>31</v>
      </c>
      <c r="K1190" s="25" t="s">
        <v>32</v>
      </c>
      <c r="L1190" s="26" t="s">
        <v>107</v>
      </c>
    </row>
    <row r="1191" spans="2:12" ht="75">
      <c r="B1191" s="24">
        <v>80111600</v>
      </c>
      <c r="C1191" s="28" t="s">
        <v>622</v>
      </c>
      <c r="D1191" s="25" t="s">
        <v>55</v>
      </c>
      <c r="E1191" s="25" t="s">
        <v>79</v>
      </c>
      <c r="F1191" s="25" t="s">
        <v>29</v>
      </c>
      <c r="G1191" s="25" t="s">
        <v>30</v>
      </c>
      <c r="H1191" s="27">
        <v>11793600</v>
      </c>
      <c r="I1191" s="27">
        <v>11793600</v>
      </c>
      <c r="J1191" s="25" t="s">
        <v>31</v>
      </c>
      <c r="K1191" s="25" t="s">
        <v>32</v>
      </c>
      <c r="L1191" s="26" t="s">
        <v>107</v>
      </c>
    </row>
    <row r="1192" spans="2:12" ht="75">
      <c r="B1192" s="24">
        <v>80111600</v>
      </c>
      <c r="C1192" s="28" t="s">
        <v>623</v>
      </c>
      <c r="D1192" s="25" t="s">
        <v>55</v>
      </c>
      <c r="E1192" s="25" t="s">
        <v>79</v>
      </c>
      <c r="F1192" s="25" t="s">
        <v>29</v>
      </c>
      <c r="G1192" s="25" t="s">
        <v>30</v>
      </c>
      <c r="H1192" s="27">
        <v>16268902</v>
      </c>
      <c r="I1192" s="27">
        <v>16268902</v>
      </c>
      <c r="J1192" s="25" t="s">
        <v>31</v>
      </c>
      <c r="K1192" s="25" t="s">
        <v>32</v>
      </c>
      <c r="L1192" s="26" t="s">
        <v>107</v>
      </c>
    </row>
    <row r="1193" spans="2:12" ht="60">
      <c r="B1193" s="24">
        <v>80111600</v>
      </c>
      <c r="C1193" s="28" t="s">
        <v>624</v>
      </c>
      <c r="D1193" s="25" t="s">
        <v>55</v>
      </c>
      <c r="E1193" s="25" t="s">
        <v>79</v>
      </c>
      <c r="F1193" s="25" t="s">
        <v>29</v>
      </c>
      <c r="G1193" s="25" t="s">
        <v>30</v>
      </c>
      <c r="H1193" s="27">
        <f aca="true" t="shared" si="0" ref="H1193:I1195">29047200-7644000</f>
        <v>21403200</v>
      </c>
      <c r="I1193" s="27">
        <f t="shared" si="0"/>
        <v>21403200</v>
      </c>
      <c r="J1193" s="25" t="s">
        <v>31</v>
      </c>
      <c r="K1193" s="25" t="s">
        <v>32</v>
      </c>
      <c r="L1193" s="26" t="s">
        <v>107</v>
      </c>
    </row>
    <row r="1194" spans="2:12" ht="90">
      <c r="B1194" s="24">
        <v>80111600</v>
      </c>
      <c r="C1194" s="28" t="s">
        <v>625</v>
      </c>
      <c r="D1194" s="25" t="s">
        <v>55</v>
      </c>
      <c r="E1194" s="25" t="s">
        <v>79</v>
      </c>
      <c r="F1194" s="25" t="s">
        <v>29</v>
      </c>
      <c r="G1194" s="25" t="s">
        <v>30</v>
      </c>
      <c r="H1194" s="27">
        <f t="shared" si="0"/>
        <v>21403200</v>
      </c>
      <c r="I1194" s="27">
        <f t="shared" si="0"/>
        <v>21403200</v>
      </c>
      <c r="J1194" s="25" t="s">
        <v>31</v>
      </c>
      <c r="K1194" s="25" t="s">
        <v>32</v>
      </c>
      <c r="L1194" s="26" t="s">
        <v>107</v>
      </c>
    </row>
    <row r="1195" spans="2:12" ht="60">
      <c r="B1195" s="24">
        <v>80111600</v>
      </c>
      <c r="C1195" s="28" t="s">
        <v>626</v>
      </c>
      <c r="D1195" s="25" t="s">
        <v>55</v>
      </c>
      <c r="E1195" s="25" t="s">
        <v>79</v>
      </c>
      <c r="F1195" s="25" t="s">
        <v>29</v>
      </c>
      <c r="G1195" s="25" t="s">
        <v>30</v>
      </c>
      <c r="H1195" s="27">
        <f t="shared" si="0"/>
        <v>21403200</v>
      </c>
      <c r="I1195" s="27">
        <f t="shared" si="0"/>
        <v>21403200</v>
      </c>
      <c r="J1195" s="25" t="s">
        <v>31</v>
      </c>
      <c r="K1195" s="25" t="s">
        <v>32</v>
      </c>
      <c r="L1195" s="26" t="s">
        <v>107</v>
      </c>
    </row>
    <row r="1196" spans="2:12" ht="90">
      <c r="B1196" s="24">
        <v>80111600</v>
      </c>
      <c r="C1196" s="28" t="s">
        <v>627</v>
      </c>
      <c r="D1196" s="25" t="s">
        <v>55</v>
      </c>
      <c r="E1196" s="25" t="s">
        <v>79</v>
      </c>
      <c r="F1196" s="25" t="s">
        <v>29</v>
      </c>
      <c r="G1196" s="25" t="s">
        <v>30</v>
      </c>
      <c r="H1196" s="27">
        <v>20900000</v>
      </c>
      <c r="I1196" s="27">
        <v>20900000</v>
      </c>
      <c r="J1196" s="25" t="s">
        <v>31</v>
      </c>
      <c r="K1196" s="25" t="s">
        <v>32</v>
      </c>
      <c r="L1196" s="26" t="s">
        <v>107</v>
      </c>
    </row>
    <row r="1197" spans="2:12" ht="60">
      <c r="B1197" s="24">
        <v>80111600</v>
      </c>
      <c r="C1197" s="28" t="s">
        <v>628</v>
      </c>
      <c r="D1197" s="25" t="s">
        <v>52</v>
      </c>
      <c r="E1197" s="25" t="s">
        <v>79</v>
      </c>
      <c r="F1197" s="25" t="s">
        <v>29</v>
      </c>
      <c r="G1197" s="25" t="s">
        <v>30</v>
      </c>
      <c r="H1197" s="27">
        <v>19980400</v>
      </c>
      <c r="I1197" s="27">
        <v>19980400</v>
      </c>
      <c r="J1197" s="25" t="s">
        <v>31</v>
      </c>
      <c r="K1197" s="25" t="s">
        <v>32</v>
      </c>
      <c r="L1197" s="26" t="s">
        <v>107</v>
      </c>
    </row>
    <row r="1198" spans="2:12" ht="90">
      <c r="B1198" s="24">
        <v>80111600</v>
      </c>
      <c r="C1198" s="28" t="s">
        <v>629</v>
      </c>
      <c r="D1198" s="25" t="s">
        <v>52</v>
      </c>
      <c r="E1198" s="25" t="s">
        <v>79</v>
      </c>
      <c r="F1198" s="25" t="s">
        <v>29</v>
      </c>
      <c r="G1198" s="25" t="s">
        <v>30</v>
      </c>
      <c r="H1198" s="27">
        <v>29925000</v>
      </c>
      <c r="I1198" s="27">
        <v>29925000</v>
      </c>
      <c r="J1198" s="25" t="s">
        <v>31</v>
      </c>
      <c r="K1198" s="25" t="s">
        <v>32</v>
      </c>
      <c r="L1198" s="26" t="s">
        <v>107</v>
      </c>
    </row>
    <row r="1199" spans="2:12" ht="60">
      <c r="B1199" s="24">
        <v>80111600</v>
      </c>
      <c r="C1199" s="28" t="s">
        <v>621</v>
      </c>
      <c r="D1199" s="25" t="s">
        <v>52</v>
      </c>
      <c r="E1199" s="25" t="s">
        <v>79</v>
      </c>
      <c r="F1199" s="25" t="s">
        <v>29</v>
      </c>
      <c r="G1199" s="25" t="s">
        <v>30</v>
      </c>
      <c r="H1199" s="27">
        <v>11302720</v>
      </c>
      <c r="I1199" s="27">
        <v>11302720</v>
      </c>
      <c r="J1199" s="25" t="s">
        <v>31</v>
      </c>
      <c r="K1199" s="25" t="s">
        <v>32</v>
      </c>
      <c r="L1199" s="26" t="s">
        <v>107</v>
      </c>
    </row>
    <row r="1200" spans="2:12" ht="90">
      <c r="B1200" s="24">
        <v>80111600</v>
      </c>
      <c r="C1200" s="28" t="s">
        <v>630</v>
      </c>
      <c r="D1200" s="25" t="s">
        <v>52</v>
      </c>
      <c r="E1200" s="25" t="s">
        <v>79</v>
      </c>
      <c r="F1200" s="25" t="s">
        <v>29</v>
      </c>
      <c r="G1200" s="25" t="s">
        <v>30</v>
      </c>
      <c r="H1200" s="27">
        <v>15900150</v>
      </c>
      <c r="I1200" s="27">
        <v>15900150</v>
      </c>
      <c r="J1200" s="25" t="s">
        <v>31</v>
      </c>
      <c r="K1200" s="25" t="s">
        <v>32</v>
      </c>
      <c r="L1200" s="26" t="s">
        <v>107</v>
      </c>
    </row>
    <row r="1201" spans="2:12" ht="75">
      <c r="B1201" s="24">
        <v>80111600</v>
      </c>
      <c r="C1201" s="28" t="s">
        <v>631</v>
      </c>
      <c r="D1201" s="25" t="s">
        <v>55</v>
      </c>
      <c r="E1201" s="25" t="s">
        <v>79</v>
      </c>
      <c r="F1201" s="25" t="s">
        <v>29</v>
      </c>
      <c r="G1201" s="25" t="s">
        <v>30</v>
      </c>
      <c r="H1201" s="27">
        <v>36309000</v>
      </c>
      <c r="I1201" s="27">
        <v>36309000</v>
      </c>
      <c r="J1201" s="25" t="s">
        <v>31</v>
      </c>
      <c r="K1201" s="25" t="s">
        <v>32</v>
      </c>
      <c r="L1201" s="26" t="s">
        <v>107</v>
      </c>
    </row>
    <row r="1202" spans="2:12" ht="90">
      <c r="B1202" s="24">
        <v>80111600</v>
      </c>
      <c r="C1202" s="28" t="s">
        <v>632</v>
      </c>
      <c r="D1202" s="25" t="s">
        <v>52</v>
      </c>
      <c r="E1202" s="25" t="s">
        <v>79</v>
      </c>
      <c r="F1202" s="25" t="s">
        <v>29</v>
      </c>
      <c r="G1202" s="25" t="s">
        <v>30</v>
      </c>
      <c r="H1202" s="27">
        <v>20900000</v>
      </c>
      <c r="I1202" s="27">
        <v>20900000</v>
      </c>
      <c r="J1202" s="25" t="s">
        <v>31</v>
      </c>
      <c r="K1202" s="25" t="s">
        <v>32</v>
      </c>
      <c r="L1202" s="26" t="s">
        <v>107</v>
      </c>
    </row>
    <row r="1203" spans="2:12" ht="90">
      <c r="B1203" s="24">
        <v>80111600</v>
      </c>
      <c r="C1203" s="28" t="s">
        <v>633</v>
      </c>
      <c r="D1203" s="25" t="s">
        <v>52</v>
      </c>
      <c r="E1203" s="25" t="s">
        <v>79</v>
      </c>
      <c r="F1203" s="25" t="s">
        <v>29</v>
      </c>
      <c r="G1203" s="25" t="s">
        <v>30</v>
      </c>
      <c r="H1203" s="27">
        <v>29047200</v>
      </c>
      <c r="I1203" s="27">
        <v>29047200</v>
      </c>
      <c r="J1203" s="25" t="s">
        <v>31</v>
      </c>
      <c r="K1203" s="25" t="s">
        <v>32</v>
      </c>
      <c r="L1203" s="26" t="s">
        <v>107</v>
      </c>
    </row>
    <row r="1204" spans="2:12" ht="60">
      <c r="B1204" s="24">
        <v>80111600</v>
      </c>
      <c r="C1204" s="28" t="s">
        <v>634</v>
      </c>
      <c r="D1204" s="25" t="s">
        <v>52</v>
      </c>
      <c r="E1204" s="25" t="s">
        <v>79</v>
      </c>
      <c r="F1204" s="25" t="s">
        <v>29</v>
      </c>
      <c r="G1204" s="25" t="s">
        <v>30</v>
      </c>
      <c r="H1204" s="27">
        <v>14523600</v>
      </c>
      <c r="I1204" s="27">
        <v>14523600</v>
      </c>
      <c r="J1204" s="25" t="s">
        <v>31</v>
      </c>
      <c r="K1204" s="25" t="s">
        <v>32</v>
      </c>
      <c r="L1204" s="26" t="s">
        <v>107</v>
      </c>
    </row>
    <row r="1205" spans="2:12" ht="60">
      <c r="B1205" s="24">
        <v>80111600</v>
      </c>
      <c r="C1205" s="28" t="s">
        <v>634</v>
      </c>
      <c r="D1205" s="25" t="s">
        <v>52</v>
      </c>
      <c r="E1205" s="25" t="s">
        <v>79</v>
      </c>
      <c r="F1205" s="25" t="s">
        <v>29</v>
      </c>
      <c r="G1205" s="25" t="s">
        <v>30</v>
      </c>
      <c r="H1205" s="27">
        <v>14523600</v>
      </c>
      <c r="I1205" s="27">
        <v>14523600</v>
      </c>
      <c r="J1205" s="25" t="s">
        <v>31</v>
      </c>
      <c r="K1205" s="25" t="s">
        <v>32</v>
      </c>
      <c r="L1205" s="26" t="s">
        <v>107</v>
      </c>
    </row>
    <row r="1206" spans="2:12" ht="60">
      <c r="B1206" s="24">
        <v>80111600</v>
      </c>
      <c r="C1206" s="28" t="s">
        <v>634</v>
      </c>
      <c r="D1206" s="25" t="s">
        <v>52</v>
      </c>
      <c r="E1206" s="25" t="s">
        <v>79</v>
      </c>
      <c r="F1206" s="25" t="s">
        <v>29</v>
      </c>
      <c r="G1206" s="25" t="s">
        <v>30</v>
      </c>
      <c r="H1206" s="27">
        <v>14523600</v>
      </c>
      <c r="I1206" s="27">
        <v>14523600</v>
      </c>
      <c r="J1206" s="25" t="s">
        <v>31</v>
      </c>
      <c r="K1206" s="25" t="s">
        <v>32</v>
      </c>
      <c r="L1206" s="26" t="s">
        <v>107</v>
      </c>
    </row>
    <row r="1207" spans="2:12" ht="60">
      <c r="B1207" s="24">
        <v>80111600</v>
      </c>
      <c r="C1207" s="28" t="s">
        <v>634</v>
      </c>
      <c r="D1207" s="25" t="s">
        <v>52</v>
      </c>
      <c r="E1207" s="25" t="s">
        <v>79</v>
      </c>
      <c r="F1207" s="25" t="s">
        <v>29</v>
      </c>
      <c r="G1207" s="25" t="s">
        <v>30</v>
      </c>
      <c r="H1207" s="27">
        <v>14523600</v>
      </c>
      <c r="I1207" s="27">
        <v>14523600</v>
      </c>
      <c r="J1207" s="25" t="s">
        <v>31</v>
      </c>
      <c r="K1207" s="25" t="s">
        <v>32</v>
      </c>
      <c r="L1207" s="26" t="s">
        <v>107</v>
      </c>
    </row>
    <row r="1208" spans="2:12" ht="60">
      <c r="B1208" s="24">
        <v>80111600</v>
      </c>
      <c r="C1208" s="28" t="s">
        <v>634</v>
      </c>
      <c r="D1208" s="25" t="s">
        <v>52</v>
      </c>
      <c r="E1208" s="25" t="s">
        <v>79</v>
      </c>
      <c r="F1208" s="25" t="s">
        <v>29</v>
      </c>
      <c r="G1208" s="25" t="s">
        <v>30</v>
      </c>
      <c r="H1208" s="27">
        <v>14523600</v>
      </c>
      <c r="I1208" s="27">
        <v>14523600</v>
      </c>
      <c r="J1208" s="25" t="s">
        <v>31</v>
      </c>
      <c r="K1208" s="25" t="s">
        <v>32</v>
      </c>
      <c r="L1208" s="26" t="s">
        <v>107</v>
      </c>
    </row>
    <row r="1209" spans="2:12" ht="75">
      <c r="B1209" s="24">
        <v>80111600</v>
      </c>
      <c r="C1209" s="28" t="s">
        <v>635</v>
      </c>
      <c r="D1209" s="25" t="s">
        <v>55</v>
      </c>
      <c r="E1209" s="25" t="s">
        <v>79</v>
      </c>
      <c r="F1209" s="25" t="s">
        <v>29</v>
      </c>
      <c r="G1209" s="25" t="s">
        <v>30</v>
      </c>
      <c r="H1209" s="27">
        <v>19000000</v>
      </c>
      <c r="I1209" s="27">
        <v>19000000</v>
      </c>
      <c r="J1209" s="25" t="s">
        <v>31</v>
      </c>
      <c r="K1209" s="25" t="s">
        <v>32</v>
      </c>
      <c r="L1209" s="26" t="s">
        <v>107</v>
      </c>
    </row>
    <row r="1210" spans="2:12" ht="75">
      <c r="B1210" s="24">
        <v>80111600</v>
      </c>
      <c r="C1210" s="28" t="s">
        <v>623</v>
      </c>
      <c r="D1210" s="25" t="s">
        <v>52</v>
      </c>
      <c r="E1210" s="25" t="s">
        <v>79</v>
      </c>
      <c r="F1210" s="25" t="s">
        <v>29</v>
      </c>
      <c r="G1210" s="25" t="s">
        <v>30</v>
      </c>
      <c r="H1210" s="27">
        <v>17125160</v>
      </c>
      <c r="I1210" s="27">
        <v>17125160</v>
      </c>
      <c r="J1210" s="25" t="s">
        <v>31</v>
      </c>
      <c r="K1210" s="25" t="s">
        <v>32</v>
      </c>
      <c r="L1210" s="26" t="s">
        <v>107</v>
      </c>
    </row>
    <row r="1211" spans="2:12" ht="75">
      <c r="B1211" s="24">
        <v>80111600</v>
      </c>
      <c r="C1211" s="28" t="s">
        <v>636</v>
      </c>
      <c r="D1211" s="25" t="s">
        <v>49</v>
      </c>
      <c r="E1211" s="25" t="s">
        <v>58</v>
      </c>
      <c r="F1211" s="25" t="s">
        <v>29</v>
      </c>
      <c r="G1211" s="25" t="s">
        <v>30</v>
      </c>
      <c r="H1211" s="27">
        <v>10000000</v>
      </c>
      <c r="I1211" s="27">
        <v>10000000</v>
      </c>
      <c r="J1211" s="25" t="s">
        <v>31</v>
      </c>
      <c r="K1211" s="25" t="s">
        <v>32</v>
      </c>
      <c r="L1211" s="26" t="s">
        <v>107</v>
      </c>
    </row>
    <row r="1212" spans="2:12" ht="75">
      <c r="B1212" s="24">
        <v>80111600</v>
      </c>
      <c r="C1212" s="28" t="s">
        <v>637</v>
      </c>
      <c r="D1212" s="25" t="s">
        <v>49</v>
      </c>
      <c r="E1212" s="25" t="s">
        <v>76</v>
      </c>
      <c r="F1212" s="25" t="s">
        <v>29</v>
      </c>
      <c r="G1212" s="25" t="s">
        <v>30</v>
      </c>
      <c r="H1212" s="27">
        <v>44000000</v>
      </c>
      <c r="I1212" s="27">
        <v>44000000</v>
      </c>
      <c r="J1212" s="25" t="s">
        <v>31</v>
      </c>
      <c r="K1212" s="25" t="s">
        <v>32</v>
      </c>
      <c r="L1212" s="26" t="s">
        <v>107</v>
      </c>
    </row>
    <row r="1213" spans="2:12" ht="90">
      <c r="B1213" s="24">
        <v>80111600</v>
      </c>
      <c r="C1213" s="28" t="s">
        <v>638</v>
      </c>
      <c r="D1213" s="25" t="s">
        <v>41</v>
      </c>
      <c r="E1213" s="25" t="s">
        <v>76</v>
      </c>
      <c r="F1213" s="25" t="s">
        <v>29</v>
      </c>
      <c r="G1213" s="25" t="s">
        <v>30</v>
      </c>
      <c r="H1213" s="27">
        <v>1490522</v>
      </c>
      <c r="I1213" s="27">
        <v>1490522</v>
      </c>
      <c r="J1213" s="25" t="s">
        <v>31</v>
      </c>
      <c r="K1213" s="25" t="s">
        <v>32</v>
      </c>
      <c r="L1213" s="26" t="s">
        <v>107</v>
      </c>
    </row>
    <row r="1214" spans="2:12" ht="75">
      <c r="B1214" s="24">
        <v>80111600</v>
      </c>
      <c r="C1214" s="28" t="s">
        <v>639</v>
      </c>
      <c r="D1214" s="25" t="s">
        <v>77</v>
      </c>
      <c r="E1214" s="25" t="s">
        <v>76</v>
      </c>
      <c r="F1214" s="25" t="s">
        <v>29</v>
      </c>
      <c r="G1214" s="25" t="s">
        <v>30</v>
      </c>
      <c r="H1214" s="27">
        <v>110032000</v>
      </c>
      <c r="I1214" s="27">
        <v>110032000</v>
      </c>
      <c r="J1214" s="25" t="s">
        <v>31</v>
      </c>
      <c r="K1214" s="25" t="s">
        <v>32</v>
      </c>
      <c r="L1214" s="26" t="s">
        <v>107</v>
      </c>
    </row>
    <row r="1215" spans="2:12" ht="90">
      <c r="B1215" s="24">
        <v>80111600</v>
      </c>
      <c r="C1215" s="28" t="s">
        <v>640</v>
      </c>
      <c r="D1215" s="25" t="s">
        <v>77</v>
      </c>
      <c r="E1215" s="25" t="s">
        <v>76</v>
      </c>
      <c r="F1215" s="25" t="s">
        <v>29</v>
      </c>
      <c r="G1215" s="25" t="s">
        <v>30</v>
      </c>
      <c r="H1215" s="27">
        <v>74630400</v>
      </c>
      <c r="I1215" s="27">
        <v>74630400</v>
      </c>
      <c r="J1215" s="25" t="s">
        <v>31</v>
      </c>
      <c r="K1215" s="25" t="s">
        <v>32</v>
      </c>
      <c r="L1215" s="26" t="s">
        <v>107</v>
      </c>
    </row>
    <row r="1216" spans="2:12" ht="60">
      <c r="B1216" s="24">
        <v>80111600</v>
      </c>
      <c r="C1216" s="28" t="s">
        <v>641</v>
      </c>
      <c r="D1216" s="25" t="s">
        <v>77</v>
      </c>
      <c r="E1216" s="25" t="s">
        <v>76</v>
      </c>
      <c r="F1216" s="25" t="s">
        <v>29</v>
      </c>
      <c r="G1216" s="25" t="s">
        <v>30</v>
      </c>
      <c r="H1216" s="27">
        <v>47840000</v>
      </c>
      <c r="I1216" s="27">
        <v>47840000</v>
      </c>
      <c r="J1216" s="25" t="s">
        <v>31</v>
      </c>
      <c r="K1216" s="25" t="s">
        <v>32</v>
      </c>
      <c r="L1216" s="26" t="s">
        <v>107</v>
      </c>
    </row>
    <row r="1217" spans="2:12" ht="60">
      <c r="B1217" s="24">
        <v>80111600</v>
      </c>
      <c r="C1217" s="28" t="s">
        <v>642</v>
      </c>
      <c r="D1217" s="25" t="s">
        <v>49</v>
      </c>
      <c r="E1217" s="25" t="s">
        <v>76</v>
      </c>
      <c r="F1217" s="25" t="s">
        <v>29</v>
      </c>
      <c r="G1217" s="25" t="s">
        <v>30</v>
      </c>
      <c r="H1217" s="27">
        <v>35880000</v>
      </c>
      <c r="I1217" s="27">
        <v>35880000</v>
      </c>
      <c r="J1217" s="25" t="s">
        <v>31</v>
      </c>
      <c r="K1217" s="25" t="s">
        <v>32</v>
      </c>
      <c r="L1217" s="26" t="s">
        <v>107</v>
      </c>
    </row>
    <row r="1218" spans="2:12" ht="75">
      <c r="B1218" s="24">
        <v>80111600</v>
      </c>
      <c r="C1218" s="28" t="s">
        <v>643</v>
      </c>
      <c r="D1218" s="25" t="s">
        <v>77</v>
      </c>
      <c r="E1218" s="25" t="s">
        <v>76</v>
      </c>
      <c r="F1218" s="25" t="s">
        <v>29</v>
      </c>
      <c r="G1218" s="25" t="s">
        <v>30</v>
      </c>
      <c r="H1218" s="27">
        <f>34500000-6000000</f>
        <v>28500000</v>
      </c>
      <c r="I1218" s="27">
        <f>34500000-6000000</f>
        <v>28500000</v>
      </c>
      <c r="J1218" s="25" t="s">
        <v>31</v>
      </c>
      <c r="K1218" s="25" t="s">
        <v>32</v>
      </c>
      <c r="L1218" s="26" t="s">
        <v>107</v>
      </c>
    </row>
    <row r="1219" spans="2:12" ht="90">
      <c r="B1219" s="24">
        <v>80111600</v>
      </c>
      <c r="C1219" s="28" t="s">
        <v>644</v>
      </c>
      <c r="D1219" s="25" t="s">
        <v>77</v>
      </c>
      <c r="E1219" s="25" t="s">
        <v>76</v>
      </c>
      <c r="F1219" s="25" t="s">
        <v>29</v>
      </c>
      <c r="G1219" s="25" t="s">
        <v>30</v>
      </c>
      <c r="H1219" s="27">
        <v>24933260</v>
      </c>
      <c r="I1219" s="27">
        <v>24933260</v>
      </c>
      <c r="J1219" s="25" t="s">
        <v>31</v>
      </c>
      <c r="K1219" s="25" t="s">
        <v>32</v>
      </c>
      <c r="L1219" s="26" t="s">
        <v>107</v>
      </c>
    </row>
    <row r="1220" spans="2:12" ht="60">
      <c r="B1220" s="24">
        <v>80111600</v>
      </c>
      <c r="C1220" s="28" t="s">
        <v>645</v>
      </c>
      <c r="D1220" s="25" t="s">
        <v>49</v>
      </c>
      <c r="E1220" s="25" t="s">
        <v>76</v>
      </c>
      <c r="F1220" s="25" t="s">
        <v>29</v>
      </c>
      <c r="G1220" s="25" t="s">
        <v>30</v>
      </c>
      <c r="H1220" s="27">
        <v>17413760</v>
      </c>
      <c r="I1220" s="27">
        <v>17413760</v>
      </c>
      <c r="J1220" s="25" t="s">
        <v>31</v>
      </c>
      <c r="K1220" s="25" t="s">
        <v>32</v>
      </c>
      <c r="L1220" s="26" t="s">
        <v>107</v>
      </c>
    </row>
    <row r="1221" spans="2:12" ht="75">
      <c r="B1221" s="24">
        <v>80111600</v>
      </c>
      <c r="C1221" s="28" t="s">
        <v>646</v>
      </c>
      <c r="D1221" s="25" t="s">
        <v>77</v>
      </c>
      <c r="E1221" s="25" t="s">
        <v>76</v>
      </c>
      <c r="F1221" s="25" t="s">
        <v>29</v>
      </c>
      <c r="G1221" s="25" t="s">
        <v>30</v>
      </c>
      <c r="H1221" s="27">
        <v>9066667</v>
      </c>
      <c r="I1221" s="27">
        <v>9066667</v>
      </c>
      <c r="J1221" s="25" t="s">
        <v>31</v>
      </c>
      <c r="K1221" s="25" t="s">
        <v>32</v>
      </c>
      <c r="L1221" s="26" t="s">
        <v>107</v>
      </c>
    </row>
    <row r="1222" spans="2:12" ht="75">
      <c r="B1222" s="24">
        <v>80111600</v>
      </c>
      <c r="C1222" s="28" t="s">
        <v>646</v>
      </c>
      <c r="D1222" s="25" t="s">
        <v>77</v>
      </c>
      <c r="E1222" s="25" t="s">
        <v>76</v>
      </c>
      <c r="F1222" s="25" t="s">
        <v>29</v>
      </c>
      <c r="G1222" s="25" t="s">
        <v>30</v>
      </c>
      <c r="H1222" s="27">
        <v>9066667</v>
      </c>
      <c r="I1222" s="27">
        <v>9066667</v>
      </c>
      <c r="J1222" s="25" t="s">
        <v>31</v>
      </c>
      <c r="K1222" s="25" t="s">
        <v>32</v>
      </c>
      <c r="L1222" s="26" t="s">
        <v>107</v>
      </c>
    </row>
    <row r="1223" spans="2:12" ht="75">
      <c r="B1223" s="24">
        <v>80111600</v>
      </c>
      <c r="C1223" s="28" t="s">
        <v>646</v>
      </c>
      <c r="D1223" s="25" t="s">
        <v>77</v>
      </c>
      <c r="E1223" s="25" t="s">
        <v>76</v>
      </c>
      <c r="F1223" s="25" t="s">
        <v>29</v>
      </c>
      <c r="G1223" s="25" t="s">
        <v>30</v>
      </c>
      <c r="H1223" s="27">
        <v>9066667</v>
      </c>
      <c r="I1223" s="27">
        <v>9066667</v>
      </c>
      <c r="J1223" s="25" t="s">
        <v>31</v>
      </c>
      <c r="K1223" s="25" t="s">
        <v>32</v>
      </c>
      <c r="L1223" s="26" t="s">
        <v>107</v>
      </c>
    </row>
    <row r="1224" spans="2:12" ht="60">
      <c r="B1224" s="24">
        <v>80111600</v>
      </c>
      <c r="C1224" s="28" t="s">
        <v>621</v>
      </c>
      <c r="D1224" s="25" t="s">
        <v>49</v>
      </c>
      <c r="E1224" s="25" t="s">
        <v>76</v>
      </c>
      <c r="F1224" s="25" t="s">
        <v>29</v>
      </c>
      <c r="G1224" s="25" t="s">
        <v>30</v>
      </c>
      <c r="H1224" s="27">
        <v>13087360</v>
      </c>
      <c r="I1224" s="27">
        <v>13087360</v>
      </c>
      <c r="J1224" s="25" t="s">
        <v>31</v>
      </c>
      <c r="K1224" s="25" t="s">
        <v>32</v>
      </c>
      <c r="L1224" s="26" t="s">
        <v>107</v>
      </c>
    </row>
    <row r="1225" spans="2:12" ht="60">
      <c r="B1225" s="24">
        <v>80111600</v>
      </c>
      <c r="C1225" s="28" t="s">
        <v>647</v>
      </c>
      <c r="D1225" s="25" t="s">
        <v>77</v>
      </c>
      <c r="E1225" s="25" t="s">
        <v>76</v>
      </c>
      <c r="F1225" s="25" t="s">
        <v>29</v>
      </c>
      <c r="G1225" s="25" t="s">
        <v>30</v>
      </c>
      <c r="H1225" s="27">
        <v>19036160</v>
      </c>
      <c r="I1225" s="27">
        <v>19036160</v>
      </c>
      <c r="J1225" s="25" t="s">
        <v>31</v>
      </c>
      <c r="K1225" s="25" t="s">
        <v>32</v>
      </c>
      <c r="L1225" s="26" t="s">
        <v>107</v>
      </c>
    </row>
    <row r="1226" spans="2:12" ht="75">
      <c r="B1226" s="24">
        <v>80111600</v>
      </c>
      <c r="C1226" s="28" t="s">
        <v>648</v>
      </c>
      <c r="D1226" s="25" t="s">
        <v>77</v>
      </c>
      <c r="E1226" s="25" t="s">
        <v>76</v>
      </c>
      <c r="F1226" s="25" t="s">
        <v>29</v>
      </c>
      <c r="G1226" s="25" t="s">
        <v>30</v>
      </c>
      <c r="H1226" s="27">
        <v>27200000</v>
      </c>
      <c r="I1226" s="27">
        <v>27200000</v>
      </c>
      <c r="J1226" s="25" t="s">
        <v>31</v>
      </c>
      <c r="K1226" s="25" t="s">
        <v>32</v>
      </c>
      <c r="L1226" s="26" t="s">
        <v>107</v>
      </c>
    </row>
    <row r="1227" spans="2:12" ht="90">
      <c r="B1227" s="24">
        <v>94131500</v>
      </c>
      <c r="C1227" s="28" t="s">
        <v>649</v>
      </c>
      <c r="D1227" s="25" t="s">
        <v>44</v>
      </c>
      <c r="E1227" s="25" t="s">
        <v>80</v>
      </c>
      <c r="F1227" s="25" t="s">
        <v>29</v>
      </c>
      <c r="G1227" s="25" t="s">
        <v>82</v>
      </c>
      <c r="H1227" s="27">
        <v>7882183</v>
      </c>
      <c r="I1227" s="27">
        <v>7882183</v>
      </c>
      <c r="J1227" s="25" t="s">
        <v>31</v>
      </c>
      <c r="K1227" s="25" t="s">
        <v>32</v>
      </c>
      <c r="L1227" s="26" t="s">
        <v>479</v>
      </c>
    </row>
    <row r="1228" spans="2:12" ht="75">
      <c r="B1228" s="24">
        <v>93141701</v>
      </c>
      <c r="C1228" s="28" t="s">
        <v>650</v>
      </c>
      <c r="D1228" s="25" t="s">
        <v>44</v>
      </c>
      <c r="E1228" s="25" t="s">
        <v>79</v>
      </c>
      <c r="F1228" s="25" t="s">
        <v>29</v>
      </c>
      <c r="G1228" s="25" t="s">
        <v>30</v>
      </c>
      <c r="H1228" s="27">
        <f>172840000+5964310-27000000-15000000+41000000-30000000</f>
        <v>147804310</v>
      </c>
      <c r="I1228" s="27">
        <f>172840000+5964310-27000000-15000000+41000000-30000000</f>
        <v>147804310</v>
      </c>
      <c r="J1228" s="25" t="s">
        <v>31</v>
      </c>
      <c r="K1228" s="25" t="s">
        <v>32</v>
      </c>
      <c r="L1228" s="26" t="s">
        <v>116</v>
      </c>
    </row>
    <row r="1229" spans="2:12" ht="60">
      <c r="B1229" s="24">
        <v>82121500</v>
      </c>
      <c r="C1229" s="28" t="s">
        <v>399</v>
      </c>
      <c r="D1229" s="25" t="s">
        <v>44</v>
      </c>
      <c r="E1229" s="25" t="s">
        <v>80</v>
      </c>
      <c r="F1229" s="25" t="s">
        <v>64</v>
      </c>
      <c r="G1229" s="25" t="s">
        <v>30</v>
      </c>
      <c r="H1229" s="27">
        <v>30000000</v>
      </c>
      <c r="I1229" s="27">
        <v>30000000</v>
      </c>
      <c r="J1229" s="25" t="s">
        <v>31</v>
      </c>
      <c r="K1229" s="25" t="s">
        <v>32</v>
      </c>
      <c r="L1229" s="26" t="s">
        <v>116</v>
      </c>
    </row>
    <row r="1230" spans="2:12" ht="75">
      <c r="B1230" s="24">
        <v>93141701</v>
      </c>
      <c r="C1230" s="28" t="s">
        <v>650</v>
      </c>
      <c r="D1230" s="25" t="s">
        <v>135</v>
      </c>
      <c r="E1230" s="25" t="s">
        <v>79</v>
      </c>
      <c r="F1230" s="25" t="s">
        <v>29</v>
      </c>
      <c r="G1230" s="25" t="s">
        <v>30</v>
      </c>
      <c r="H1230" s="27">
        <v>10000000</v>
      </c>
      <c r="I1230" s="27">
        <v>10000000</v>
      </c>
      <c r="J1230" s="25" t="s">
        <v>31</v>
      </c>
      <c r="K1230" s="25" t="s">
        <v>32</v>
      </c>
      <c r="L1230" s="26" t="s">
        <v>116</v>
      </c>
    </row>
    <row r="1231" spans="2:12" ht="75">
      <c r="B1231" s="24">
        <v>93141701</v>
      </c>
      <c r="C1231" s="28" t="s">
        <v>650</v>
      </c>
      <c r="D1231" s="25" t="s">
        <v>135</v>
      </c>
      <c r="E1231" s="25" t="s">
        <v>79</v>
      </c>
      <c r="F1231" s="25" t="s">
        <v>29</v>
      </c>
      <c r="G1231" s="25" t="s">
        <v>30</v>
      </c>
      <c r="H1231" s="27">
        <v>10000000</v>
      </c>
      <c r="I1231" s="27">
        <v>10000000</v>
      </c>
      <c r="J1231" s="25" t="s">
        <v>31</v>
      </c>
      <c r="K1231" s="25" t="s">
        <v>32</v>
      </c>
      <c r="L1231" s="26" t="s">
        <v>116</v>
      </c>
    </row>
    <row r="1232" spans="2:12" ht="75">
      <c r="B1232" s="24">
        <v>93141701</v>
      </c>
      <c r="C1232" s="28" t="s">
        <v>650</v>
      </c>
      <c r="D1232" s="25" t="s">
        <v>135</v>
      </c>
      <c r="E1232" s="25" t="s">
        <v>79</v>
      </c>
      <c r="F1232" s="25" t="s">
        <v>29</v>
      </c>
      <c r="G1232" s="25" t="s">
        <v>30</v>
      </c>
      <c r="H1232" s="27">
        <v>5000000</v>
      </c>
      <c r="I1232" s="27">
        <v>5000000</v>
      </c>
      <c r="J1232" s="25" t="s">
        <v>31</v>
      </c>
      <c r="K1232" s="25" t="s">
        <v>32</v>
      </c>
      <c r="L1232" s="26" t="s">
        <v>116</v>
      </c>
    </row>
    <row r="1233" spans="2:12" ht="75">
      <c r="B1233" s="24">
        <v>93141701</v>
      </c>
      <c r="C1233" s="28" t="s">
        <v>650</v>
      </c>
      <c r="D1233" s="25" t="s">
        <v>135</v>
      </c>
      <c r="E1233" s="25" t="s">
        <v>79</v>
      </c>
      <c r="F1233" s="25" t="s">
        <v>29</v>
      </c>
      <c r="G1233" s="25" t="s">
        <v>30</v>
      </c>
      <c r="H1233" s="27">
        <v>33000000</v>
      </c>
      <c r="I1233" s="27">
        <v>33000000</v>
      </c>
      <c r="J1233" s="25" t="s">
        <v>31</v>
      </c>
      <c r="K1233" s="25" t="s">
        <v>32</v>
      </c>
      <c r="L1233" s="26" t="s">
        <v>116</v>
      </c>
    </row>
    <row r="1234" spans="2:12" ht="90">
      <c r="B1234" s="24">
        <v>93141701</v>
      </c>
      <c r="C1234" s="28" t="s">
        <v>470</v>
      </c>
      <c r="D1234" s="25" t="s">
        <v>135</v>
      </c>
      <c r="E1234" s="25" t="s">
        <v>79</v>
      </c>
      <c r="F1234" s="25" t="s">
        <v>29</v>
      </c>
      <c r="G1234" s="25" t="s">
        <v>30</v>
      </c>
      <c r="H1234" s="27">
        <f>100000000-20000000-17500000-20000000-30000000</f>
        <v>12500000</v>
      </c>
      <c r="I1234" s="27">
        <f>100000000-20000000-17500000-20000000-30000000</f>
        <v>12500000</v>
      </c>
      <c r="J1234" s="25" t="s">
        <v>31</v>
      </c>
      <c r="K1234" s="25" t="s">
        <v>32</v>
      </c>
      <c r="L1234" s="26" t="s">
        <v>116</v>
      </c>
    </row>
    <row r="1235" spans="2:12" ht="105">
      <c r="B1235" s="24">
        <v>93141701</v>
      </c>
      <c r="C1235" s="28" t="s">
        <v>651</v>
      </c>
      <c r="D1235" s="25" t="s">
        <v>135</v>
      </c>
      <c r="E1235" s="25" t="s">
        <v>79</v>
      </c>
      <c r="F1235" s="25" t="s">
        <v>29</v>
      </c>
      <c r="G1235" s="25" t="s">
        <v>30</v>
      </c>
      <c r="H1235" s="27">
        <f>20000000+10000000-15000000</f>
        <v>15000000</v>
      </c>
      <c r="I1235" s="27">
        <f>20000000+10000000-15000000</f>
        <v>15000000</v>
      </c>
      <c r="J1235" s="25" t="s">
        <v>31</v>
      </c>
      <c r="K1235" s="25" t="s">
        <v>32</v>
      </c>
      <c r="L1235" s="26" t="s">
        <v>116</v>
      </c>
    </row>
    <row r="1236" spans="2:12" ht="105">
      <c r="B1236" s="24">
        <v>93141701</v>
      </c>
      <c r="C1236" s="28" t="s">
        <v>652</v>
      </c>
      <c r="D1236" s="25" t="s">
        <v>135</v>
      </c>
      <c r="E1236" s="25" t="s">
        <v>79</v>
      </c>
      <c r="F1236" s="25" t="s">
        <v>29</v>
      </c>
      <c r="G1236" s="25" t="s">
        <v>30</v>
      </c>
      <c r="H1236" s="27">
        <v>15000000</v>
      </c>
      <c r="I1236" s="27">
        <v>15000000</v>
      </c>
      <c r="J1236" s="25" t="s">
        <v>31</v>
      </c>
      <c r="K1236" s="25" t="s">
        <v>32</v>
      </c>
      <c r="L1236" s="26" t="s">
        <v>116</v>
      </c>
    </row>
    <row r="1237" spans="2:12" ht="60">
      <c r="B1237" s="24">
        <v>93141701</v>
      </c>
      <c r="C1237" s="28" t="s">
        <v>653</v>
      </c>
      <c r="D1237" s="25" t="s">
        <v>135</v>
      </c>
      <c r="E1237" s="25" t="s">
        <v>79</v>
      </c>
      <c r="F1237" s="25" t="s">
        <v>29</v>
      </c>
      <c r="G1237" s="25" t="s">
        <v>30</v>
      </c>
      <c r="H1237" s="27">
        <v>17500000</v>
      </c>
      <c r="I1237" s="27">
        <v>17500000</v>
      </c>
      <c r="J1237" s="25" t="s">
        <v>31</v>
      </c>
      <c r="K1237" s="25" t="s">
        <v>32</v>
      </c>
      <c r="L1237" s="26" t="s">
        <v>116</v>
      </c>
    </row>
    <row r="1238" spans="2:12" ht="120">
      <c r="B1238" s="24">
        <v>93141701</v>
      </c>
      <c r="C1238" s="28" t="s">
        <v>654</v>
      </c>
      <c r="D1238" s="25" t="s">
        <v>135</v>
      </c>
      <c r="E1238" s="25" t="s">
        <v>79</v>
      </c>
      <c r="F1238" s="25" t="s">
        <v>29</v>
      </c>
      <c r="G1238" s="25" t="s">
        <v>30</v>
      </c>
      <c r="H1238" s="27">
        <f>20000000-10000000</f>
        <v>10000000</v>
      </c>
      <c r="I1238" s="27">
        <f>20000000-10000000</f>
        <v>10000000</v>
      </c>
      <c r="J1238" s="25" t="s">
        <v>31</v>
      </c>
      <c r="K1238" s="25" t="s">
        <v>32</v>
      </c>
      <c r="L1238" s="26" t="s">
        <v>116</v>
      </c>
    </row>
    <row r="1239" spans="2:12" ht="120">
      <c r="B1239" s="24">
        <v>93141701</v>
      </c>
      <c r="C1239" s="28" t="s">
        <v>654</v>
      </c>
      <c r="D1239" s="25" t="s">
        <v>135</v>
      </c>
      <c r="E1239" s="25" t="s">
        <v>79</v>
      </c>
      <c r="F1239" s="25" t="s">
        <v>29</v>
      </c>
      <c r="G1239" s="25" t="s">
        <v>30</v>
      </c>
      <c r="H1239" s="27">
        <f>86000000-14000000-2000000</f>
        <v>70000000</v>
      </c>
      <c r="I1239" s="27">
        <f>86000000-14000000-2000000</f>
        <v>70000000</v>
      </c>
      <c r="J1239" s="25" t="s">
        <v>31</v>
      </c>
      <c r="K1239" s="25" t="s">
        <v>32</v>
      </c>
      <c r="L1239" s="26" t="s">
        <v>116</v>
      </c>
    </row>
    <row r="1240" spans="2:12" ht="75">
      <c r="B1240" s="24">
        <v>93141701</v>
      </c>
      <c r="C1240" s="28" t="s">
        <v>650</v>
      </c>
      <c r="D1240" s="25" t="s">
        <v>44</v>
      </c>
      <c r="E1240" s="25" t="s">
        <v>79</v>
      </c>
      <c r="F1240" s="25" t="s">
        <v>29</v>
      </c>
      <c r="G1240" s="25" t="s">
        <v>30</v>
      </c>
      <c r="H1240" s="27">
        <f>200360000+15000000+5000000</f>
        <v>220360000</v>
      </c>
      <c r="I1240" s="27">
        <f>200360000+15000000+5000000</f>
        <v>220360000</v>
      </c>
      <c r="J1240" s="25" t="s">
        <v>31</v>
      </c>
      <c r="K1240" s="25" t="s">
        <v>32</v>
      </c>
      <c r="L1240" s="26" t="s">
        <v>116</v>
      </c>
    </row>
    <row r="1241" spans="2:12" ht="75">
      <c r="B1241" s="24">
        <v>93141701</v>
      </c>
      <c r="C1241" s="28" t="s">
        <v>650</v>
      </c>
      <c r="D1241" s="25" t="s">
        <v>135</v>
      </c>
      <c r="E1241" s="25" t="s">
        <v>79</v>
      </c>
      <c r="F1241" s="25" t="s">
        <v>29</v>
      </c>
      <c r="G1241" s="25" t="s">
        <v>30</v>
      </c>
      <c r="H1241" s="27">
        <v>5000000</v>
      </c>
      <c r="I1241" s="27">
        <v>5000000</v>
      </c>
      <c r="J1241" s="25" t="s">
        <v>31</v>
      </c>
      <c r="K1241" s="25" t="s">
        <v>32</v>
      </c>
      <c r="L1241" s="26" t="s">
        <v>116</v>
      </c>
    </row>
    <row r="1242" spans="2:12" ht="75">
      <c r="B1242" s="24">
        <v>93141701</v>
      </c>
      <c r="C1242" s="28" t="s">
        <v>650</v>
      </c>
      <c r="D1242" s="25" t="s">
        <v>135</v>
      </c>
      <c r="E1242" s="25" t="s">
        <v>79</v>
      </c>
      <c r="F1242" s="25" t="s">
        <v>29</v>
      </c>
      <c r="G1242" s="25" t="s">
        <v>30</v>
      </c>
      <c r="H1242" s="27">
        <f>37567991+27344009</f>
        <v>64912000</v>
      </c>
      <c r="I1242" s="27">
        <f>37567991+27344009</f>
        <v>64912000</v>
      </c>
      <c r="J1242" s="25" t="s">
        <v>31</v>
      </c>
      <c r="K1242" s="25" t="s">
        <v>32</v>
      </c>
      <c r="L1242" s="26" t="s">
        <v>116</v>
      </c>
    </row>
    <row r="1243" spans="2:12" ht="90">
      <c r="B1243" s="24">
        <v>94131500</v>
      </c>
      <c r="C1243" s="28" t="s">
        <v>649</v>
      </c>
      <c r="D1243" s="25" t="s">
        <v>44</v>
      </c>
      <c r="E1243" s="25" t="s">
        <v>80</v>
      </c>
      <c r="F1243" s="25" t="s">
        <v>29</v>
      </c>
      <c r="G1243" s="25" t="s">
        <v>82</v>
      </c>
      <c r="H1243" s="27">
        <v>44395014</v>
      </c>
      <c r="I1243" s="27">
        <v>44395014</v>
      </c>
      <c r="J1243" s="25" t="s">
        <v>31</v>
      </c>
      <c r="K1243" s="25" t="s">
        <v>32</v>
      </c>
      <c r="L1243" s="26" t="s">
        <v>479</v>
      </c>
    </row>
    <row r="1244" spans="2:12" ht="150">
      <c r="B1244" s="24">
        <v>80111600</v>
      </c>
      <c r="C1244" s="28" t="s">
        <v>655</v>
      </c>
      <c r="D1244" s="25" t="s">
        <v>41</v>
      </c>
      <c r="E1244" s="25" t="s">
        <v>79</v>
      </c>
      <c r="F1244" s="25" t="s">
        <v>29</v>
      </c>
      <c r="G1244" s="25" t="s">
        <v>30</v>
      </c>
      <c r="H1244" s="27">
        <v>2000000</v>
      </c>
      <c r="I1244" s="27">
        <v>2000000</v>
      </c>
      <c r="J1244" s="25" t="s">
        <v>31</v>
      </c>
      <c r="K1244" s="25" t="s">
        <v>32</v>
      </c>
      <c r="L1244" s="26" t="s">
        <v>116</v>
      </c>
    </row>
    <row r="1245" spans="2:12" ht="150">
      <c r="B1245" s="24">
        <v>80111600</v>
      </c>
      <c r="C1245" s="28" t="s">
        <v>655</v>
      </c>
      <c r="D1245" s="25" t="s">
        <v>41</v>
      </c>
      <c r="E1245" s="25" t="s">
        <v>79</v>
      </c>
      <c r="F1245" s="25" t="s">
        <v>29</v>
      </c>
      <c r="G1245" s="25" t="s">
        <v>30</v>
      </c>
      <c r="H1245" s="27">
        <v>30000000</v>
      </c>
      <c r="I1245" s="27">
        <v>30000000</v>
      </c>
      <c r="J1245" s="25" t="s">
        <v>31</v>
      </c>
      <c r="K1245" s="25" t="s">
        <v>32</v>
      </c>
      <c r="L1245" s="26" t="s">
        <v>116</v>
      </c>
    </row>
    <row r="1246" spans="2:12" ht="150">
      <c r="B1246" s="24">
        <v>80111600</v>
      </c>
      <c r="C1246" s="28" t="s">
        <v>655</v>
      </c>
      <c r="D1246" s="25" t="s">
        <v>41</v>
      </c>
      <c r="E1246" s="25" t="s">
        <v>80</v>
      </c>
      <c r="F1246" s="25" t="s">
        <v>29</v>
      </c>
      <c r="G1246" s="25" t="s">
        <v>30</v>
      </c>
      <c r="H1246" s="27">
        <v>960000</v>
      </c>
      <c r="I1246" s="27">
        <v>960000</v>
      </c>
      <c r="J1246" s="25" t="s">
        <v>31</v>
      </c>
      <c r="K1246" s="25" t="s">
        <v>32</v>
      </c>
      <c r="L1246" s="26" t="s">
        <v>116</v>
      </c>
    </row>
    <row r="1247" spans="2:12" ht="90">
      <c r="B1247" s="24">
        <v>93141701</v>
      </c>
      <c r="C1247" s="28" t="s">
        <v>470</v>
      </c>
      <c r="D1247" s="25" t="s">
        <v>135</v>
      </c>
      <c r="E1247" s="25" t="s">
        <v>79</v>
      </c>
      <c r="F1247" s="25" t="s">
        <v>29</v>
      </c>
      <c r="G1247" s="25" t="s">
        <v>30</v>
      </c>
      <c r="H1247" s="27">
        <f>38000000-18000000-18000000-591000-960000+591000+4000000+3300000+800000+3000000</f>
        <v>12140000</v>
      </c>
      <c r="I1247" s="27">
        <f>38000000-18000000-18000000-591000-960000+591000+4000000+3300000+800000+3000000</f>
        <v>12140000</v>
      </c>
      <c r="J1247" s="25" t="s">
        <v>31</v>
      </c>
      <c r="K1247" s="25" t="s">
        <v>32</v>
      </c>
      <c r="L1247" s="26" t="s">
        <v>116</v>
      </c>
    </row>
    <row r="1248" spans="2:12" ht="60">
      <c r="B1248" s="24">
        <v>80111600</v>
      </c>
      <c r="C1248" s="28" t="s">
        <v>656</v>
      </c>
      <c r="D1248" s="25" t="s">
        <v>41</v>
      </c>
      <c r="E1248" s="25" t="s">
        <v>80</v>
      </c>
      <c r="F1248" s="25" t="s">
        <v>29</v>
      </c>
      <c r="G1248" s="25" t="s">
        <v>30</v>
      </c>
      <c r="H1248" s="27">
        <v>16000000</v>
      </c>
      <c r="I1248" s="27">
        <v>16000000</v>
      </c>
      <c r="J1248" s="25" t="s">
        <v>31</v>
      </c>
      <c r="K1248" s="25" t="s">
        <v>32</v>
      </c>
      <c r="L1248" s="26" t="s">
        <v>116</v>
      </c>
    </row>
    <row r="1249" spans="2:12" ht="75">
      <c r="B1249" s="24">
        <v>80111600</v>
      </c>
      <c r="C1249" s="28" t="s">
        <v>657</v>
      </c>
      <c r="D1249" s="25" t="s">
        <v>41</v>
      </c>
      <c r="E1249" s="25" t="s">
        <v>80</v>
      </c>
      <c r="F1249" s="25" t="s">
        <v>29</v>
      </c>
      <c r="G1249" s="25" t="s">
        <v>30</v>
      </c>
      <c r="H1249" s="27">
        <v>16000000</v>
      </c>
      <c r="I1249" s="27">
        <v>16000000</v>
      </c>
      <c r="J1249" s="25" t="s">
        <v>31</v>
      </c>
      <c r="K1249" s="25" t="s">
        <v>32</v>
      </c>
      <c r="L1249" s="26" t="s">
        <v>116</v>
      </c>
    </row>
    <row r="1250" spans="2:12" ht="75">
      <c r="B1250" s="24">
        <v>80111600</v>
      </c>
      <c r="C1250" s="28" t="s">
        <v>658</v>
      </c>
      <c r="D1250" s="25" t="s">
        <v>41</v>
      </c>
      <c r="E1250" s="25" t="s">
        <v>80</v>
      </c>
      <c r="F1250" s="25" t="s">
        <v>29</v>
      </c>
      <c r="G1250" s="25" t="s">
        <v>30</v>
      </c>
      <c r="H1250" s="27">
        <f>21000000+3000000</f>
        <v>24000000</v>
      </c>
      <c r="I1250" s="27">
        <f>21000000+3000000</f>
        <v>24000000</v>
      </c>
      <c r="J1250" s="25" t="s">
        <v>31</v>
      </c>
      <c r="K1250" s="25" t="s">
        <v>32</v>
      </c>
      <c r="L1250" s="26" t="s">
        <v>116</v>
      </c>
    </row>
    <row r="1251" spans="2:12" ht="60">
      <c r="B1251" s="24">
        <v>80111600</v>
      </c>
      <c r="C1251" s="28" t="s">
        <v>659</v>
      </c>
      <c r="D1251" s="25" t="s">
        <v>39</v>
      </c>
      <c r="E1251" s="25" t="s">
        <v>80</v>
      </c>
      <c r="F1251" s="25" t="s">
        <v>29</v>
      </c>
      <c r="G1251" s="25" t="s">
        <v>30</v>
      </c>
      <c r="H1251" s="27">
        <v>16500000</v>
      </c>
      <c r="I1251" s="27">
        <v>16500000</v>
      </c>
      <c r="J1251" s="25" t="s">
        <v>31</v>
      </c>
      <c r="K1251" s="25" t="s">
        <v>32</v>
      </c>
      <c r="L1251" s="26" t="s">
        <v>116</v>
      </c>
    </row>
    <row r="1252" spans="2:12" ht="90">
      <c r="B1252" s="24">
        <v>93141701</v>
      </c>
      <c r="C1252" s="28" t="s">
        <v>470</v>
      </c>
      <c r="D1252" s="25" t="s">
        <v>135</v>
      </c>
      <c r="E1252" s="25" t="s">
        <v>79</v>
      </c>
      <c r="F1252" s="25" t="s">
        <v>29</v>
      </c>
      <c r="G1252" s="25" t="s">
        <v>30</v>
      </c>
      <c r="H1252" s="27">
        <f>19800000+2200000</f>
        <v>22000000</v>
      </c>
      <c r="I1252" s="27">
        <f>19800000+2200000</f>
        <v>22000000</v>
      </c>
      <c r="J1252" s="25" t="s">
        <v>31</v>
      </c>
      <c r="K1252" s="25" t="s">
        <v>32</v>
      </c>
      <c r="L1252" s="26" t="s">
        <v>116</v>
      </c>
    </row>
    <row r="1253" spans="2:12" ht="60">
      <c r="B1253" s="24">
        <v>93141701</v>
      </c>
      <c r="C1253" s="28" t="s">
        <v>660</v>
      </c>
      <c r="D1253" s="25" t="s">
        <v>45</v>
      </c>
      <c r="E1253" s="25" t="s">
        <v>79</v>
      </c>
      <c r="F1253" s="25" t="s">
        <v>29</v>
      </c>
      <c r="G1253" s="25" t="s">
        <v>30</v>
      </c>
      <c r="H1253" s="27">
        <v>14000000</v>
      </c>
      <c r="I1253" s="27">
        <v>14000000</v>
      </c>
      <c r="J1253" s="25" t="s">
        <v>31</v>
      </c>
      <c r="K1253" s="25" t="s">
        <v>32</v>
      </c>
      <c r="L1253" s="26" t="s">
        <v>116</v>
      </c>
    </row>
    <row r="1254" spans="2:12" ht="60">
      <c r="B1254" s="24">
        <v>80111600</v>
      </c>
      <c r="C1254" s="28" t="s">
        <v>660</v>
      </c>
      <c r="D1254" s="25" t="s">
        <v>45</v>
      </c>
      <c r="E1254" s="25" t="s">
        <v>80</v>
      </c>
      <c r="F1254" s="25" t="s">
        <v>29</v>
      </c>
      <c r="G1254" s="25" t="s">
        <v>30</v>
      </c>
      <c r="H1254" s="27">
        <v>1000000</v>
      </c>
      <c r="I1254" s="27">
        <v>1000000</v>
      </c>
      <c r="J1254" s="25" t="s">
        <v>31</v>
      </c>
      <c r="K1254" s="25" t="s">
        <v>32</v>
      </c>
      <c r="L1254" s="26" t="s">
        <v>116</v>
      </c>
    </row>
    <row r="1255" spans="2:12" ht="60">
      <c r="B1255" s="24">
        <v>80111600</v>
      </c>
      <c r="C1255" s="28" t="s">
        <v>660</v>
      </c>
      <c r="D1255" s="25" t="s">
        <v>45</v>
      </c>
      <c r="E1255" s="25" t="s">
        <v>80</v>
      </c>
      <c r="F1255" s="25" t="s">
        <v>29</v>
      </c>
      <c r="G1255" s="25" t="s">
        <v>30</v>
      </c>
      <c r="H1255" s="27">
        <f>21000000-1000000-3000000-8000000-3000000</f>
        <v>6000000</v>
      </c>
      <c r="I1255" s="27">
        <f>21000000-1000000-3000000-8000000-3000000</f>
        <v>6000000</v>
      </c>
      <c r="J1255" s="25" t="s">
        <v>31</v>
      </c>
      <c r="K1255" s="25" t="s">
        <v>32</v>
      </c>
      <c r="L1255" s="26" t="s">
        <v>116</v>
      </c>
    </row>
    <row r="1256" spans="2:12" ht="60">
      <c r="B1256" s="24">
        <v>80111600</v>
      </c>
      <c r="C1256" s="28" t="s">
        <v>660</v>
      </c>
      <c r="D1256" s="25" t="s">
        <v>45</v>
      </c>
      <c r="E1256" s="25" t="s">
        <v>80</v>
      </c>
      <c r="F1256" s="25" t="s">
        <v>29</v>
      </c>
      <c r="G1256" s="25" t="s">
        <v>30</v>
      </c>
      <c r="H1256" s="27">
        <v>21000000</v>
      </c>
      <c r="I1256" s="27">
        <v>21000000</v>
      </c>
      <c r="J1256" s="25" t="s">
        <v>31</v>
      </c>
      <c r="K1256" s="25" t="s">
        <v>32</v>
      </c>
      <c r="L1256" s="26" t="s">
        <v>116</v>
      </c>
    </row>
    <row r="1257" spans="2:12" ht="60">
      <c r="B1257" s="24">
        <v>80111600</v>
      </c>
      <c r="C1257" s="28" t="s">
        <v>661</v>
      </c>
      <c r="D1257" s="25" t="s">
        <v>49</v>
      </c>
      <c r="E1257" s="25" t="s">
        <v>50</v>
      </c>
      <c r="F1257" s="25" t="s">
        <v>29</v>
      </c>
      <c r="G1257" s="25" t="s">
        <v>30</v>
      </c>
      <c r="H1257" s="27">
        <v>44000000</v>
      </c>
      <c r="I1257" s="27">
        <v>44000000</v>
      </c>
      <c r="J1257" s="25" t="s">
        <v>31</v>
      </c>
      <c r="K1257" s="25" t="s">
        <v>32</v>
      </c>
      <c r="L1257" s="26" t="s">
        <v>116</v>
      </c>
    </row>
    <row r="1258" spans="2:12" ht="90">
      <c r="B1258" s="24">
        <v>93141701</v>
      </c>
      <c r="C1258" s="28" t="s">
        <v>470</v>
      </c>
      <c r="D1258" s="25" t="s">
        <v>135</v>
      </c>
      <c r="E1258" s="25" t="s">
        <v>79</v>
      </c>
      <c r="F1258" s="25" t="s">
        <v>29</v>
      </c>
      <c r="G1258" s="25" t="s">
        <v>30</v>
      </c>
      <c r="H1258" s="27">
        <f>33000000-29700000</f>
        <v>3300000</v>
      </c>
      <c r="I1258" s="27">
        <f>33000000-29700000</f>
        <v>3300000</v>
      </c>
      <c r="J1258" s="25" t="s">
        <v>31</v>
      </c>
      <c r="K1258" s="25" t="s">
        <v>32</v>
      </c>
      <c r="L1258" s="26" t="s">
        <v>116</v>
      </c>
    </row>
    <row r="1259" spans="2:12" ht="45">
      <c r="B1259" s="24">
        <v>80111600</v>
      </c>
      <c r="C1259" s="28" t="s">
        <v>662</v>
      </c>
      <c r="D1259" s="25" t="s">
        <v>52</v>
      </c>
      <c r="E1259" s="25" t="s">
        <v>79</v>
      </c>
      <c r="F1259" s="25" t="s">
        <v>29</v>
      </c>
      <c r="G1259" s="25" t="s">
        <v>30</v>
      </c>
      <c r="H1259" s="27">
        <v>29700000</v>
      </c>
      <c r="I1259" s="27">
        <v>29700000</v>
      </c>
      <c r="J1259" s="25" t="s">
        <v>31</v>
      </c>
      <c r="K1259" s="25" t="s">
        <v>32</v>
      </c>
      <c r="L1259" s="26" t="s">
        <v>116</v>
      </c>
    </row>
    <row r="1260" spans="2:12" ht="90">
      <c r="B1260" s="24">
        <v>80111600</v>
      </c>
      <c r="C1260" s="28" t="s">
        <v>663</v>
      </c>
      <c r="D1260" s="25" t="s">
        <v>49</v>
      </c>
      <c r="E1260" s="25" t="s">
        <v>50</v>
      </c>
      <c r="F1260" s="25" t="s">
        <v>29</v>
      </c>
      <c r="G1260" s="25" t="s">
        <v>30</v>
      </c>
      <c r="H1260" s="27">
        <v>59488000</v>
      </c>
      <c r="I1260" s="27">
        <v>59488000</v>
      </c>
      <c r="J1260" s="25" t="s">
        <v>31</v>
      </c>
      <c r="K1260" s="25" t="s">
        <v>32</v>
      </c>
      <c r="L1260" s="26" t="s">
        <v>116</v>
      </c>
    </row>
    <row r="1261" spans="2:12" ht="75">
      <c r="B1261" s="24">
        <v>80111600</v>
      </c>
      <c r="C1261" s="28" t="s">
        <v>664</v>
      </c>
      <c r="D1261" s="25" t="s">
        <v>49</v>
      </c>
      <c r="E1261" s="25" t="s">
        <v>76</v>
      </c>
      <c r="F1261" s="25" t="s">
        <v>29</v>
      </c>
      <c r="G1261" s="25" t="s">
        <v>30</v>
      </c>
      <c r="H1261" s="27">
        <v>40000000</v>
      </c>
      <c r="I1261" s="27">
        <v>40000000</v>
      </c>
      <c r="J1261" s="25" t="s">
        <v>31</v>
      </c>
      <c r="K1261" s="25" t="s">
        <v>32</v>
      </c>
      <c r="L1261" s="26" t="s">
        <v>116</v>
      </c>
    </row>
    <row r="1262" spans="2:12" ht="75">
      <c r="B1262" s="24">
        <v>80111600</v>
      </c>
      <c r="C1262" s="28" t="s">
        <v>665</v>
      </c>
      <c r="D1262" s="25" t="s">
        <v>49</v>
      </c>
      <c r="E1262" s="25" t="s">
        <v>50</v>
      </c>
      <c r="F1262" s="25" t="s">
        <v>29</v>
      </c>
      <c r="G1262" s="25" t="s">
        <v>30</v>
      </c>
      <c r="H1262" s="27">
        <v>19800000</v>
      </c>
      <c r="I1262" s="27">
        <v>19800000</v>
      </c>
      <c r="J1262" s="25" t="s">
        <v>31</v>
      </c>
      <c r="K1262" s="25" t="s">
        <v>32</v>
      </c>
      <c r="L1262" s="26" t="s">
        <v>116</v>
      </c>
    </row>
    <row r="1263" spans="2:12" ht="90">
      <c r="B1263" s="24">
        <v>93141701</v>
      </c>
      <c r="C1263" s="28" t="s">
        <v>470</v>
      </c>
      <c r="D1263" s="25" t="s">
        <v>135</v>
      </c>
      <c r="E1263" s="25" t="s">
        <v>79</v>
      </c>
      <c r="F1263" s="25" t="s">
        <v>29</v>
      </c>
      <c r="G1263" s="25" t="s">
        <v>30</v>
      </c>
      <c r="H1263" s="27">
        <f>100000000-10500000-11000000-2200000-2600000-6600000-1300000-33300000-17700000-4700000-2500000+2500000+4700000</f>
        <v>14800000</v>
      </c>
      <c r="I1263" s="27">
        <f>100000000-10500000-11000000-2200000-2600000-6600000-1300000-33300000-17700000-4700000-2500000+2500000+4700000</f>
        <v>14800000</v>
      </c>
      <c r="J1263" s="25" t="s">
        <v>31</v>
      </c>
      <c r="K1263" s="25" t="s">
        <v>32</v>
      </c>
      <c r="L1263" s="26" t="s">
        <v>116</v>
      </c>
    </row>
    <row r="1264" spans="2:12" ht="90">
      <c r="B1264" s="24">
        <v>93141701</v>
      </c>
      <c r="C1264" s="28" t="s">
        <v>470</v>
      </c>
      <c r="D1264" s="25" t="s">
        <v>135</v>
      </c>
      <c r="E1264" s="25" t="s">
        <v>79</v>
      </c>
      <c r="F1264" s="25" t="s">
        <v>29</v>
      </c>
      <c r="G1264" s="25" t="s">
        <v>30</v>
      </c>
      <c r="H1264" s="27">
        <f>100000000-5000000-5000000-60000000</f>
        <v>30000000</v>
      </c>
      <c r="I1264" s="27">
        <f>100000000-5000000-5000000-60000000</f>
        <v>30000000</v>
      </c>
      <c r="J1264" s="25" t="s">
        <v>31</v>
      </c>
      <c r="K1264" s="25" t="s">
        <v>32</v>
      </c>
      <c r="L1264" s="26" t="s">
        <v>116</v>
      </c>
    </row>
    <row r="1265" spans="2:12" ht="105">
      <c r="B1265" s="24">
        <v>94131500</v>
      </c>
      <c r="C1265" s="28" t="s">
        <v>666</v>
      </c>
      <c r="D1265" s="25" t="s">
        <v>44</v>
      </c>
      <c r="E1265" s="25" t="s">
        <v>80</v>
      </c>
      <c r="F1265" s="25" t="s">
        <v>29</v>
      </c>
      <c r="G1265" s="25" t="s">
        <v>30</v>
      </c>
      <c r="H1265" s="27">
        <f>17000000-9683280-5836396+2975430+3207850+3500000+1384100-3272370-1906270-3500000+2927131+10000000</f>
        <v>16796195</v>
      </c>
      <c r="I1265" s="27">
        <f>17000000-9683280-5836396+2975430+3207850+3500000+1384100-3272370-1906270-3500000+2927131+10000000</f>
        <v>16796195</v>
      </c>
      <c r="J1265" s="25" t="s">
        <v>31</v>
      </c>
      <c r="K1265" s="25" t="s">
        <v>32</v>
      </c>
      <c r="L1265" s="26" t="s">
        <v>479</v>
      </c>
    </row>
    <row r="1266" spans="2:12" ht="45">
      <c r="B1266" s="24">
        <v>80111600</v>
      </c>
      <c r="C1266" s="28" t="s">
        <v>667</v>
      </c>
      <c r="D1266" s="25" t="s">
        <v>49</v>
      </c>
      <c r="E1266" s="25" t="s">
        <v>50</v>
      </c>
      <c r="F1266" s="25" t="s">
        <v>29</v>
      </c>
      <c r="G1266" s="25" t="s">
        <v>30</v>
      </c>
      <c r="H1266" s="27">
        <v>21531510</v>
      </c>
      <c r="I1266" s="27">
        <v>21531510</v>
      </c>
      <c r="J1266" s="25" t="s">
        <v>31</v>
      </c>
      <c r="K1266" s="25" t="s">
        <v>32</v>
      </c>
      <c r="L1266" s="26" t="s">
        <v>117</v>
      </c>
    </row>
    <row r="1267" spans="2:12" ht="45">
      <c r="B1267" s="24">
        <v>80111600</v>
      </c>
      <c r="C1267" s="28" t="s">
        <v>667</v>
      </c>
      <c r="D1267" s="25" t="s">
        <v>49</v>
      </c>
      <c r="E1267" s="25" t="s">
        <v>50</v>
      </c>
      <c r="F1267" s="25" t="s">
        <v>29</v>
      </c>
      <c r="G1267" s="25" t="s">
        <v>30</v>
      </c>
      <c r="H1267" s="27">
        <v>21531510</v>
      </c>
      <c r="I1267" s="27">
        <v>21531510</v>
      </c>
      <c r="J1267" s="25" t="s">
        <v>31</v>
      </c>
      <c r="K1267" s="25" t="s">
        <v>32</v>
      </c>
      <c r="L1267" s="26" t="s">
        <v>117</v>
      </c>
    </row>
    <row r="1268" spans="2:12" ht="45">
      <c r="B1268" s="24">
        <v>80111600</v>
      </c>
      <c r="C1268" s="28" t="s">
        <v>667</v>
      </c>
      <c r="D1268" s="25" t="s">
        <v>49</v>
      </c>
      <c r="E1268" s="25" t="s">
        <v>50</v>
      </c>
      <c r="F1268" s="25" t="s">
        <v>29</v>
      </c>
      <c r="G1268" s="25" t="s">
        <v>30</v>
      </c>
      <c r="H1268" s="27">
        <v>21531510</v>
      </c>
      <c r="I1268" s="27">
        <v>21531510</v>
      </c>
      <c r="J1268" s="25" t="s">
        <v>31</v>
      </c>
      <c r="K1268" s="25" t="s">
        <v>32</v>
      </c>
      <c r="L1268" s="26" t="s">
        <v>117</v>
      </c>
    </row>
    <row r="1269" spans="2:12" ht="45">
      <c r="B1269" s="24">
        <v>80111600</v>
      </c>
      <c r="C1269" s="28" t="s">
        <v>668</v>
      </c>
      <c r="D1269" s="25" t="s">
        <v>52</v>
      </c>
      <c r="E1269" s="25" t="s">
        <v>79</v>
      </c>
      <c r="F1269" s="25" t="s">
        <v>29</v>
      </c>
      <c r="G1269" s="25" t="s">
        <v>30</v>
      </c>
      <c r="H1269" s="27">
        <v>30000000</v>
      </c>
      <c r="I1269" s="27">
        <v>30000000</v>
      </c>
      <c r="J1269" s="25" t="s">
        <v>31</v>
      </c>
      <c r="K1269" s="25" t="s">
        <v>32</v>
      </c>
      <c r="L1269" s="26" t="s">
        <v>117</v>
      </c>
    </row>
    <row r="1270" spans="2:12" ht="45">
      <c r="B1270" s="24">
        <v>80111600</v>
      </c>
      <c r="C1270" s="28" t="s">
        <v>669</v>
      </c>
      <c r="D1270" s="25" t="s">
        <v>77</v>
      </c>
      <c r="E1270" s="25" t="s">
        <v>76</v>
      </c>
      <c r="F1270" s="25" t="s">
        <v>29</v>
      </c>
      <c r="G1270" s="25" t="s">
        <v>30</v>
      </c>
      <c r="H1270" s="27">
        <v>46000000</v>
      </c>
      <c r="I1270" s="27">
        <v>46000000</v>
      </c>
      <c r="J1270" s="25" t="s">
        <v>31</v>
      </c>
      <c r="K1270" s="25" t="s">
        <v>32</v>
      </c>
      <c r="L1270" s="26" t="s">
        <v>117</v>
      </c>
    </row>
    <row r="1271" spans="2:12" ht="90">
      <c r="B1271" s="24">
        <v>80111600</v>
      </c>
      <c r="C1271" s="28" t="s">
        <v>670</v>
      </c>
      <c r="D1271" s="25" t="s">
        <v>77</v>
      </c>
      <c r="E1271" s="25" t="s">
        <v>76</v>
      </c>
      <c r="F1271" s="25" t="s">
        <v>29</v>
      </c>
      <c r="G1271" s="25" t="s">
        <v>30</v>
      </c>
      <c r="H1271" s="27">
        <v>86250000</v>
      </c>
      <c r="I1271" s="27">
        <v>86250000</v>
      </c>
      <c r="J1271" s="25" t="s">
        <v>31</v>
      </c>
      <c r="K1271" s="25" t="s">
        <v>32</v>
      </c>
      <c r="L1271" s="26" t="s">
        <v>117</v>
      </c>
    </row>
    <row r="1272" spans="2:12" ht="60">
      <c r="B1272" s="24">
        <v>80111600</v>
      </c>
      <c r="C1272" s="28" t="s">
        <v>671</v>
      </c>
      <c r="D1272" s="25" t="s">
        <v>77</v>
      </c>
      <c r="E1272" s="25" t="s">
        <v>76</v>
      </c>
      <c r="F1272" s="25" t="s">
        <v>29</v>
      </c>
      <c r="G1272" s="25" t="s">
        <v>30</v>
      </c>
      <c r="H1272" s="27">
        <v>48300000</v>
      </c>
      <c r="I1272" s="27">
        <v>48300000</v>
      </c>
      <c r="J1272" s="25" t="s">
        <v>31</v>
      </c>
      <c r="K1272" s="25" t="s">
        <v>32</v>
      </c>
      <c r="L1272" s="26" t="s">
        <v>117</v>
      </c>
    </row>
    <row r="1273" spans="2:12" ht="105">
      <c r="B1273" s="24">
        <v>94131500</v>
      </c>
      <c r="C1273" s="28" t="s">
        <v>279</v>
      </c>
      <c r="D1273" s="25" t="s">
        <v>44</v>
      </c>
      <c r="E1273" s="25" t="s">
        <v>80</v>
      </c>
      <c r="F1273" s="25" t="s">
        <v>29</v>
      </c>
      <c r="G1273" s="25" t="s">
        <v>30</v>
      </c>
      <c r="H1273" s="27">
        <f>20840432-8250000-10000000-25031</f>
        <v>2565401</v>
      </c>
      <c r="I1273" s="27">
        <f>20840432-8250000-10000000-25031</f>
        <v>2565401</v>
      </c>
      <c r="J1273" s="25" t="s">
        <v>31</v>
      </c>
      <c r="K1273" s="25" t="s">
        <v>32</v>
      </c>
      <c r="L1273" s="26" t="s">
        <v>479</v>
      </c>
    </row>
    <row r="1274" spans="2:12" ht="90">
      <c r="B1274" s="24">
        <v>94131500</v>
      </c>
      <c r="C1274" s="28" t="s">
        <v>649</v>
      </c>
      <c r="D1274" s="25" t="s">
        <v>44</v>
      </c>
      <c r="E1274" s="25" t="s">
        <v>80</v>
      </c>
      <c r="F1274" s="25" t="s">
        <v>29</v>
      </c>
      <c r="G1274" s="25" t="s">
        <v>30</v>
      </c>
      <c r="H1274" s="27">
        <v>25031</v>
      </c>
      <c r="I1274" s="27">
        <v>25031</v>
      </c>
      <c r="J1274" s="25" t="s">
        <v>31</v>
      </c>
      <c r="K1274" s="25" t="s">
        <v>32</v>
      </c>
      <c r="L1274" s="26" t="s">
        <v>119</v>
      </c>
    </row>
    <row r="1275" spans="2:12" ht="60">
      <c r="B1275" s="24">
        <v>93141701</v>
      </c>
      <c r="C1275" s="28" t="s">
        <v>672</v>
      </c>
      <c r="D1275" s="25" t="s">
        <v>135</v>
      </c>
      <c r="E1275" s="25" t="s">
        <v>68</v>
      </c>
      <c r="F1275" s="25" t="s">
        <v>29</v>
      </c>
      <c r="G1275" s="25" t="s">
        <v>30</v>
      </c>
      <c r="H1275" s="27">
        <v>663000</v>
      </c>
      <c r="I1275" s="27">
        <v>663000</v>
      </c>
      <c r="J1275" s="25" t="s">
        <v>31</v>
      </c>
      <c r="K1275" s="25" t="s">
        <v>32</v>
      </c>
      <c r="L1275" s="26" t="s">
        <v>125</v>
      </c>
    </row>
    <row r="1276" spans="2:12" ht="75">
      <c r="B1276" s="24">
        <v>93141701</v>
      </c>
      <c r="C1276" s="28" t="s">
        <v>673</v>
      </c>
      <c r="D1276" s="25" t="s">
        <v>135</v>
      </c>
      <c r="E1276" s="25" t="s">
        <v>37</v>
      </c>
      <c r="F1276" s="25" t="s">
        <v>64</v>
      </c>
      <c r="G1276" s="25" t="s">
        <v>30</v>
      </c>
      <c r="H1276" s="27">
        <f>66327980-10960000-8972098-1000000-9000000+5863812+5390386+15000000+4483200-29702561-12000000-7268000-13000000-2689508+158319+42774</f>
        <v>2674304</v>
      </c>
      <c r="I1276" s="27">
        <f>66327980-10960000-8972098-1000000-9000000+5863812+5390386+15000000+4483200-29702561-12000000-7268000-13000000-2689508+158319+42774</f>
        <v>2674304</v>
      </c>
      <c r="J1276" s="25" t="s">
        <v>31</v>
      </c>
      <c r="K1276" s="25" t="s">
        <v>32</v>
      </c>
      <c r="L1276" s="26" t="s">
        <v>117</v>
      </c>
    </row>
    <row r="1277" spans="2:12" ht="105">
      <c r="B1277" s="24">
        <v>94131500</v>
      </c>
      <c r="C1277" s="28" t="s">
        <v>279</v>
      </c>
      <c r="D1277" s="25" t="s">
        <v>44</v>
      </c>
      <c r="E1277" s="25" t="s">
        <v>80</v>
      </c>
      <c r="F1277" s="25" t="s">
        <v>29</v>
      </c>
      <c r="G1277" s="25" t="s">
        <v>30</v>
      </c>
      <c r="H1277" s="27">
        <v>500000</v>
      </c>
      <c r="I1277" s="27">
        <v>500000</v>
      </c>
      <c r="J1277" s="25" t="s">
        <v>31</v>
      </c>
      <c r="K1277" s="25" t="s">
        <v>32</v>
      </c>
      <c r="L1277" s="26" t="s">
        <v>479</v>
      </c>
    </row>
    <row r="1278" spans="2:12" ht="105">
      <c r="B1278" s="24" t="s">
        <v>99</v>
      </c>
      <c r="C1278" s="28" t="s">
        <v>330</v>
      </c>
      <c r="D1278" s="25" t="s">
        <v>41</v>
      </c>
      <c r="E1278" s="25" t="s">
        <v>37</v>
      </c>
      <c r="F1278" s="25" t="s">
        <v>84</v>
      </c>
      <c r="G1278" s="25" t="s">
        <v>30</v>
      </c>
      <c r="H1278" s="27">
        <v>1125775000</v>
      </c>
      <c r="I1278" s="27">
        <v>1125775000</v>
      </c>
      <c r="J1278" s="25" t="s">
        <v>31</v>
      </c>
      <c r="K1278" s="25" t="s">
        <v>32</v>
      </c>
      <c r="L1278" s="26" t="s">
        <v>117</v>
      </c>
    </row>
    <row r="1279" spans="2:12" ht="75">
      <c r="B1279" s="24" t="s">
        <v>590</v>
      </c>
      <c r="C1279" s="28" t="s">
        <v>674</v>
      </c>
      <c r="D1279" s="25" t="s">
        <v>41</v>
      </c>
      <c r="E1279" s="25" t="s">
        <v>37</v>
      </c>
      <c r="F1279" s="25" t="s">
        <v>84</v>
      </c>
      <c r="G1279" s="25" t="s">
        <v>30</v>
      </c>
      <c r="H1279" s="27">
        <v>137800060</v>
      </c>
      <c r="I1279" s="27">
        <v>137800060</v>
      </c>
      <c r="J1279" s="25" t="s">
        <v>31</v>
      </c>
      <c r="K1279" s="25" t="s">
        <v>32</v>
      </c>
      <c r="L1279" s="26" t="s">
        <v>117</v>
      </c>
    </row>
    <row r="1280" spans="2:12" ht="90">
      <c r="B1280" s="24">
        <v>94131500</v>
      </c>
      <c r="C1280" s="28" t="s">
        <v>675</v>
      </c>
      <c r="D1280" s="25" t="s">
        <v>135</v>
      </c>
      <c r="E1280" s="25" t="s">
        <v>80</v>
      </c>
      <c r="F1280" s="25" t="s">
        <v>29</v>
      </c>
      <c r="G1280" s="25" t="s">
        <v>30</v>
      </c>
      <c r="H1280" s="27">
        <f>71535766-66</f>
        <v>71535700</v>
      </c>
      <c r="I1280" s="27">
        <f>71535766-66</f>
        <v>71535700</v>
      </c>
      <c r="J1280" s="25" t="s">
        <v>31</v>
      </c>
      <c r="K1280" s="25" t="s">
        <v>32</v>
      </c>
      <c r="L1280" s="26" t="s">
        <v>117</v>
      </c>
    </row>
    <row r="1281" spans="2:12" ht="60">
      <c r="B1281" s="24">
        <v>93141701</v>
      </c>
      <c r="C1281" s="28" t="s">
        <v>182</v>
      </c>
      <c r="D1281" s="25" t="s">
        <v>55</v>
      </c>
      <c r="E1281" s="25" t="s">
        <v>37</v>
      </c>
      <c r="F1281" s="25" t="s">
        <v>64</v>
      </c>
      <c r="G1281" s="25" t="s">
        <v>30</v>
      </c>
      <c r="H1281" s="27">
        <v>269435024</v>
      </c>
      <c r="I1281" s="27">
        <v>269435024</v>
      </c>
      <c r="J1281" s="25" t="s">
        <v>31</v>
      </c>
      <c r="K1281" s="25" t="s">
        <v>32</v>
      </c>
      <c r="L1281" s="26" t="s">
        <v>117</v>
      </c>
    </row>
    <row r="1282" spans="2:12" ht="105">
      <c r="B1282" s="24">
        <v>80121604</v>
      </c>
      <c r="C1282" s="28" t="s">
        <v>676</v>
      </c>
      <c r="D1282" s="25" t="s">
        <v>41</v>
      </c>
      <c r="E1282" s="25" t="s">
        <v>37</v>
      </c>
      <c r="F1282" s="25" t="s">
        <v>29</v>
      </c>
      <c r="G1282" s="25" t="s">
        <v>30</v>
      </c>
      <c r="H1282" s="27">
        <v>131040000</v>
      </c>
      <c r="I1282" s="27">
        <v>131040000</v>
      </c>
      <c r="J1282" s="25" t="s">
        <v>31</v>
      </c>
      <c r="K1282" s="25" t="s">
        <v>32</v>
      </c>
      <c r="L1282" s="26" t="s">
        <v>117</v>
      </c>
    </row>
    <row r="1283" spans="2:12" ht="105">
      <c r="B1283" s="24">
        <v>80121604</v>
      </c>
      <c r="C1283" s="28" t="s">
        <v>676</v>
      </c>
      <c r="D1283" s="25" t="s">
        <v>41</v>
      </c>
      <c r="E1283" s="25" t="s">
        <v>37</v>
      </c>
      <c r="F1283" s="25" t="s">
        <v>29</v>
      </c>
      <c r="G1283" s="25" t="s">
        <v>30</v>
      </c>
      <c r="H1283" s="27">
        <v>10960000</v>
      </c>
      <c r="I1283" s="27">
        <v>10960000</v>
      </c>
      <c r="J1283" s="25" t="s">
        <v>31</v>
      </c>
      <c r="K1283" s="25" t="s">
        <v>32</v>
      </c>
      <c r="L1283" s="26" t="s">
        <v>117</v>
      </c>
    </row>
    <row r="1284" spans="2:12" ht="45">
      <c r="B1284" s="24">
        <v>80121604</v>
      </c>
      <c r="C1284" s="28" t="s">
        <v>551</v>
      </c>
      <c r="D1284" s="25" t="s">
        <v>41</v>
      </c>
      <c r="E1284" s="25" t="s">
        <v>37</v>
      </c>
      <c r="F1284" s="25" t="s">
        <v>29</v>
      </c>
      <c r="G1284" s="25" t="s">
        <v>30</v>
      </c>
      <c r="H1284" s="27">
        <v>12277902</v>
      </c>
      <c r="I1284" s="27">
        <v>12277902</v>
      </c>
      <c r="J1284" s="25" t="s">
        <v>31</v>
      </c>
      <c r="K1284" s="25" t="s">
        <v>32</v>
      </c>
      <c r="L1284" s="26" t="s">
        <v>117</v>
      </c>
    </row>
    <row r="1285" spans="2:12" ht="45">
      <c r="B1285" s="24">
        <v>80121604</v>
      </c>
      <c r="C1285" s="28" t="s">
        <v>551</v>
      </c>
      <c r="D1285" s="25" t="s">
        <v>41</v>
      </c>
      <c r="E1285" s="25" t="s">
        <v>37</v>
      </c>
      <c r="F1285" s="25" t="s">
        <v>29</v>
      </c>
      <c r="G1285" s="25" t="s">
        <v>30</v>
      </c>
      <c r="H1285" s="27">
        <v>8972098</v>
      </c>
      <c r="I1285" s="27">
        <v>8972098</v>
      </c>
      <c r="J1285" s="25" t="s">
        <v>31</v>
      </c>
      <c r="K1285" s="25" t="s">
        <v>32</v>
      </c>
      <c r="L1285" s="26" t="s">
        <v>117</v>
      </c>
    </row>
    <row r="1286" spans="2:12" ht="60">
      <c r="B1286" s="24" t="s">
        <v>83</v>
      </c>
      <c r="C1286" s="28" t="s">
        <v>677</v>
      </c>
      <c r="D1286" s="25" t="s">
        <v>55</v>
      </c>
      <c r="E1286" s="25" t="s">
        <v>37</v>
      </c>
      <c r="F1286" s="25" t="s">
        <v>84</v>
      </c>
      <c r="G1286" s="25" t="s">
        <v>30</v>
      </c>
      <c r="H1286" s="27">
        <v>196263464</v>
      </c>
      <c r="I1286" s="27">
        <v>196263464</v>
      </c>
      <c r="J1286" s="25" t="s">
        <v>31</v>
      </c>
      <c r="K1286" s="25" t="s">
        <v>32</v>
      </c>
      <c r="L1286" s="26" t="s">
        <v>117</v>
      </c>
    </row>
    <row r="1287" spans="2:12" ht="45">
      <c r="B1287" s="24" t="s">
        <v>316</v>
      </c>
      <c r="C1287" s="28" t="s">
        <v>326</v>
      </c>
      <c r="D1287" s="25" t="s">
        <v>52</v>
      </c>
      <c r="E1287" s="25" t="s">
        <v>37</v>
      </c>
      <c r="F1287" s="25" t="s">
        <v>84</v>
      </c>
      <c r="G1287" s="25" t="s">
        <v>30</v>
      </c>
      <c r="H1287" s="27">
        <v>38459933</v>
      </c>
      <c r="I1287" s="27">
        <v>38459933</v>
      </c>
      <c r="J1287" s="25" t="s">
        <v>31</v>
      </c>
      <c r="K1287" s="25" t="s">
        <v>32</v>
      </c>
      <c r="L1287" s="26" t="s">
        <v>117</v>
      </c>
    </row>
    <row r="1288" spans="2:12" ht="90">
      <c r="B1288" s="24" t="s">
        <v>109</v>
      </c>
      <c r="C1288" s="28" t="s">
        <v>678</v>
      </c>
      <c r="D1288" s="25" t="s">
        <v>135</v>
      </c>
      <c r="E1288" s="25" t="s">
        <v>37</v>
      </c>
      <c r="F1288" s="25" t="s">
        <v>84</v>
      </c>
      <c r="G1288" s="25" t="s">
        <v>30</v>
      </c>
      <c r="H1288" s="27">
        <f>19500000-500000</f>
        <v>19000000</v>
      </c>
      <c r="I1288" s="27">
        <f>19500000-500000</f>
        <v>19000000</v>
      </c>
      <c r="J1288" s="25" t="s">
        <v>31</v>
      </c>
      <c r="K1288" s="25" t="s">
        <v>32</v>
      </c>
      <c r="L1288" s="26" t="s">
        <v>117</v>
      </c>
    </row>
    <row r="1289" spans="2:12" ht="75">
      <c r="B1289" s="24" t="s">
        <v>83</v>
      </c>
      <c r="C1289" s="28" t="s">
        <v>320</v>
      </c>
      <c r="D1289" s="25" t="s">
        <v>135</v>
      </c>
      <c r="E1289" s="25" t="s">
        <v>37</v>
      </c>
      <c r="F1289" s="25" t="s">
        <v>84</v>
      </c>
      <c r="G1289" s="25" t="s">
        <v>30</v>
      </c>
      <c r="H1289" s="27">
        <v>2689508</v>
      </c>
      <c r="I1289" s="27">
        <v>2689508</v>
      </c>
      <c r="J1289" s="25" t="s">
        <v>31</v>
      </c>
      <c r="K1289" s="25" t="s">
        <v>32</v>
      </c>
      <c r="L1289" s="26" t="s">
        <v>117</v>
      </c>
    </row>
    <row r="1290" spans="2:12" ht="90">
      <c r="B1290" s="24" t="s">
        <v>86</v>
      </c>
      <c r="C1290" s="28" t="s">
        <v>548</v>
      </c>
      <c r="D1290" s="25" t="s">
        <v>135</v>
      </c>
      <c r="E1290" s="25" t="s">
        <v>37</v>
      </c>
      <c r="F1290" s="25" t="s">
        <v>48</v>
      </c>
      <c r="G1290" s="25" t="s">
        <v>30</v>
      </c>
      <c r="H1290" s="27">
        <v>13000000</v>
      </c>
      <c r="I1290" s="27">
        <v>13000000</v>
      </c>
      <c r="J1290" s="25" t="s">
        <v>31</v>
      </c>
      <c r="K1290" s="25" t="s">
        <v>32</v>
      </c>
      <c r="L1290" s="26" t="s">
        <v>117</v>
      </c>
    </row>
    <row r="1291" spans="2:12" ht="90">
      <c r="B1291" s="24" t="s">
        <v>89</v>
      </c>
      <c r="C1291" s="28" t="s">
        <v>679</v>
      </c>
      <c r="D1291" s="25" t="s">
        <v>135</v>
      </c>
      <c r="E1291" s="25" t="s">
        <v>37</v>
      </c>
      <c r="F1291" s="25" t="s">
        <v>84</v>
      </c>
      <c r="G1291" s="25" t="s">
        <v>30</v>
      </c>
      <c r="H1291" s="27">
        <v>7268000</v>
      </c>
      <c r="I1291" s="27">
        <v>7268000</v>
      </c>
      <c r="J1291" s="25" t="s">
        <v>31</v>
      </c>
      <c r="K1291" s="25" t="s">
        <v>32</v>
      </c>
      <c r="L1291" s="26" t="s">
        <v>117</v>
      </c>
    </row>
    <row r="1292" spans="2:12" ht="90">
      <c r="B1292" s="24" t="s">
        <v>590</v>
      </c>
      <c r="C1292" s="28" t="s">
        <v>680</v>
      </c>
      <c r="D1292" s="25" t="s">
        <v>44</v>
      </c>
      <c r="E1292" s="25" t="s">
        <v>37</v>
      </c>
      <c r="F1292" s="25" t="s">
        <v>84</v>
      </c>
      <c r="G1292" s="25" t="s">
        <v>30</v>
      </c>
      <c r="H1292" s="27">
        <v>12000000</v>
      </c>
      <c r="I1292" s="27">
        <v>12000000</v>
      </c>
      <c r="J1292" s="25" t="s">
        <v>31</v>
      </c>
      <c r="K1292" s="25" t="s">
        <v>32</v>
      </c>
      <c r="L1292" s="26" t="s">
        <v>117</v>
      </c>
    </row>
    <row r="1293" spans="2:12" ht="105">
      <c r="B1293" s="24" t="s">
        <v>98</v>
      </c>
      <c r="C1293" s="28" t="s">
        <v>681</v>
      </c>
      <c r="D1293" s="25" t="s">
        <v>44</v>
      </c>
      <c r="E1293" s="25" t="s">
        <v>37</v>
      </c>
      <c r="F1293" s="25" t="s">
        <v>48</v>
      </c>
      <c r="G1293" s="25" t="s">
        <v>30</v>
      </c>
      <c r="H1293" s="27">
        <v>29702561</v>
      </c>
      <c r="I1293" s="27">
        <v>29702561</v>
      </c>
      <c r="J1293" s="25" t="s">
        <v>31</v>
      </c>
      <c r="K1293" s="25" t="s">
        <v>32</v>
      </c>
      <c r="L1293" s="26" t="s">
        <v>117</v>
      </c>
    </row>
    <row r="1294" spans="2:12" ht="75">
      <c r="B1294" s="24">
        <v>80131506</v>
      </c>
      <c r="C1294" s="28" t="s">
        <v>682</v>
      </c>
      <c r="D1294" s="25" t="s">
        <v>135</v>
      </c>
      <c r="E1294" s="25" t="s">
        <v>47</v>
      </c>
      <c r="F1294" s="25" t="s">
        <v>64</v>
      </c>
      <c r="G1294" s="25" t="s">
        <v>30</v>
      </c>
      <c r="H1294" s="27">
        <v>9000000</v>
      </c>
      <c r="I1294" s="27">
        <v>9000000</v>
      </c>
      <c r="J1294" s="25" t="s">
        <v>31</v>
      </c>
      <c r="K1294" s="25" t="s">
        <v>32</v>
      </c>
      <c r="L1294" s="26" t="s">
        <v>117</v>
      </c>
    </row>
    <row r="1295" spans="2:12" ht="60">
      <c r="B1295" s="24">
        <v>76121501</v>
      </c>
      <c r="C1295" s="28" t="s">
        <v>683</v>
      </c>
      <c r="D1295" s="25" t="s">
        <v>41</v>
      </c>
      <c r="E1295" s="25" t="s">
        <v>37</v>
      </c>
      <c r="F1295" s="25" t="s">
        <v>29</v>
      </c>
      <c r="G1295" s="25" t="s">
        <v>30</v>
      </c>
      <c r="H1295" s="27">
        <v>36281000</v>
      </c>
      <c r="I1295" s="27">
        <v>36281000</v>
      </c>
      <c r="J1295" s="25" t="s">
        <v>31</v>
      </c>
      <c r="K1295" s="25" t="s">
        <v>32</v>
      </c>
      <c r="L1295" s="26" t="s">
        <v>117</v>
      </c>
    </row>
    <row r="1296" spans="2:12" ht="90">
      <c r="B1296" s="24" t="s">
        <v>81</v>
      </c>
      <c r="C1296" s="28" t="s">
        <v>65</v>
      </c>
      <c r="D1296" s="25" t="s">
        <v>39</v>
      </c>
      <c r="E1296" s="25" t="s">
        <v>58</v>
      </c>
      <c r="F1296" s="25" t="s">
        <v>64</v>
      </c>
      <c r="G1296" s="25" t="s">
        <v>30</v>
      </c>
      <c r="H1296" s="27">
        <v>1000000</v>
      </c>
      <c r="I1296" s="27">
        <v>1000000</v>
      </c>
      <c r="J1296" s="25" t="s">
        <v>31</v>
      </c>
      <c r="K1296" s="25" t="s">
        <v>32</v>
      </c>
      <c r="L1296" s="26" t="s">
        <v>117</v>
      </c>
    </row>
    <row r="1297" spans="2:12" ht="75">
      <c r="B1297" s="24" t="s">
        <v>85</v>
      </c>
      <c r="C1297" s="28" t="s">
        <v>184</v>
      </c>
      <c r="D1297" s="25" t="s">
        <v>41</v>
      </c>
      <c r="E1297" s="25" t="s">
        <v>37</v>
      </c>
      <c r="F1297" s="25" t="s">
        <v>48</v>
      </c>
      <c r="G1297" s="25" t="s">
        <v>30</v>
      </c>
      <c r="H1297" s="27">
        <v>67379000</v>
      </c>
      <c r="I1297" s="27">
        <v>67379000</v>
      </c>
      <c r="J1297" s="25" t="s">
        <v>31</v>
      </c>
      <c r="K1297" s="25" t="s">
        <v>32</v>
      </c>
      <c r="L1297" s="26" t="s">
        <v>117</v>
      </c>
    </row>
    <row r="1298" spans="2:12" ht="75">
      <c r="B1298" s="24" t="s">
        <v>86</v>
      </c>
      <c r="C1298" s="28" t="s">
        <v>185</v>
      </c>
      <c r="D1298" s="25" t="s">
        <v>52</v>
      </c>
      <c r="E1298" s="25" t="s">
        <v>37</v>
      </c>
      <c r="F1298" s="25" t="s">
        <v>48</v>
      </c>
      <c r="G1298" s="25" t="s">
        <v>30</v>
      </c>
      <c r="H1298" s="27">
        <v>82562000</v>
      </c>
      <c r="I1298" s="27">
        <v>82562000</v>
      </c>
      <c r="J1298" s="25" t="s">
        <v>31</v>
      </c>
      <c r="K1298" s="25" t="s">
        <v>32</v>
      </c>
      <c r="L1298" s="26" t="s">
        <v>117</v>
      </c>
    </row>
    <row r="1299" spans="2:12" ht="45">
      <c r="B1299" s="24" t="s">
        <v>87</v>
      </c>
      <c r="C1299" s="28" t="s">
        <v>186</v>
      </c>
      <c r="D1299" s="25" t="s">
        <v>41</v>
      </c>
      <c r="E1299" s="25" t="s">
        <v>37</v>
      </c>
      <c r="F1299" s="25" t="s">
        <v>48</v>
      </c>
      <c r="G1299" s="25" t="s">
        <v>30</v>
      </c>
      <c r="H1299" s="27">
        <v>145124000</v>
      </c>
      <c r="I1299" s="27">
        <v>145124000</v>
      </c>
      <c r="J1299" s="25" t="s">
        <v>31</v>
      </c>
      <c r="K1299" s="25" t="s">
        <v>32</v>
      </c>
      <c r="L1299" s="26" t="s">
        <v>117</v>
      </c>
    </row>
    <row r="1300" spans="2:12" ht="90">
      <c r="B1300" s="24" t="s">
        <v>88</v>
      </c>
      <c r="C1300" s="28" t="s">
        <v>187</v>
      </c>
      <c r="D1300" s="25" t="s">
        <v>41</v>
      </c>
      <c r="E1300" s="25" t="s">
        <v>37</v>
      </c>
      <c r="F1300" s="25" t="s">
        <v>64</v>
      </c>
      <c r="G1300" s="25" t="s">
        <v>30</v>
      </c>
      <c r="H1300" s="27">
        <v>202285358</v>
      </c>
      <c r="I1300" s="27">
        <v>202285358</v>
      </c>
      <c r="J1300" s="25" t="s">
        <v>31</v>
      </c>
      <c r="K1300" s="25" t="s">
        <v>32</v>
      </c>
      <c r="L1300" s="26" t="s">
        <v>117</v>
      </c>
    </row>
    <row r="1301" spans="2:12" ht="75">
      <c r="B1301" s="24" t="s">
        <v>89</v>
      </c>
      <c r="C1301" s="28" t="s">
        <v>329</v>
      </c>
      <c r="D1301" s="25" t="s">
        <v>41</v>
      </c>
      <c r="E1301" s="25" t="s">
        <v>37</v>
      </c>
      <c r="F1301" s="25" t="s">
        <v>84</v>
      </c>
      <c r="G1301" s="25" t="s">
        <v>30</v>
      </c>
      <c r="H1301" s="27">
        <v>144758000</v>
      </c>
      <c r="I1301" s="27">
        <v>144758000</v>
      </c>
      <c r="J1301" s="25" t="s">
        <v>31</v>
      </c>
      <c r="K1301" s="25" t="s">
        <v>32</v>
      </c>
      <c r="L1301" s="26" t="s">
        <v>117</v>
      </c>
    </row>
    <row r="1302" spans="2:12" ht="75">
      <c r="B1302" s="24" t="s">
        <v>128</v>
      </c>
      <c r="C1302" s="28" t="s">
        <v>188</v>
      </c>
      <c r="D1302" s="25" t="s">
        <v>52</v>
      </c>
      <c r="E1302" s="25" t="s">
        <v>37</v>
      </c>
      <c r="F1302" s="25" t="s">
        <v>53</v>
      </c>
      <c r="G1302" s="25" t="s">
        <v>30</v>
      </c>
      <c r="H1302" s="27">
        <v>20732000</v>
      </c>
      <c r="I1302" s="27">
        <v>20732000</v>
      </c>
      <c r="J1302" s="25" t="s">
        <v>31</v>
      </c>
      <c r="K1302" s="25" t="s">
        <v>32</v>
      </c>
      <c r="L1302" s="26" t="s">
        <v>117</v>
      </c>
    </row>
    <row r="1303" spans="2:12" ht="75">
      <c r="B1303" s="24" t="s">
        <v>109</v>
      </c>
      <c r="C1303" s="28" t="s">
        <v>684</v>
      </c>
      <c r="D1303" s="25" t="s">
        <v>41</v>
      </c>
      <c r="E1303" s="25" t="s">
        <v>37</v>
      </c>
      <c r="F1303" s="25" t="s">
        <v>84</v>
      </c>
      <c r="G1303" s="25" t="s">
        <v>30</v>
      </c>
      <c r="H1303" s="27">
        <v>67379000</v>
      </c>
      <c r="I1303" s="27">
        <v>67379000</v>
      </c>
      <c r="J1303" s="25" t="s">
        <v>31</v>
      </c>
      <c r="K1303" s="25" t="s">
        <v>32</v>
      </c>
      <c r="L1303" s="26" t="s">
        <v>117</v>
      </c>
    </row>
    <row r="1304" spans="2:12" ht="150">
      <c r="B1304" s="24" t="s">
        <v>90</v>
      </c>
      <c r="C1304" s="28" t="s">
        <v>430</v>
      </c>
      <c r="D1304" s="25" t="s">
        <v>44</v>
      </c>
      <c r="E1304" s="25" t="s">
        <v>62</v>
      </c>
      <c r="F1304" s="25" t="s">
        <v>48</v>
      </c>
      <c r="G1304" s="25" t="s">
        <v>30</v>
      </c>
      <c r="H1304" s="27">
        <v>40000000</v>
      </c>
      <c r="I1304" s="27">
        <v>40000000</v>
      </c>
      <c r="J1304" s="25" t="s">
        <v>31</v>
      </c>
      <c r="K1304" s="25" t="s">
        <v>32</v>
      </c>
      <c r="L1304" s="26" t="s">
        <v>117</v>
      </c>
    </row>
    <row r="1305" spans="2:12" ht="45">
      <c r="B1305" s="24">
        <v>80141600</v>
      </c>
      <c r="C1305" s="28" t="s">
        <v>685</v>
      </c>
      <c r="D1305" s="25" t="s">
        <v>52</v>
      </c>
      <c r="E1305" s="25" t="s">
        <v>37</v>
      </c>
      <c r="F1305" s="25" t="s">
        <v>53</v>
      </c>
      <c r="G1305" s="25" t="s">
        <v>30</v>
      </c>
      <c r="H1305" s="27">
        <v>28995000</v>
      </c>
      <c r="I1305" s="27">
        <v>28995000</v>
      </c>
      <c r="J1305" s="25" t="s">
        <v>31</v>
      </c>
      <c r="K1305" s="25" t="s">
        <v>32</v>
      </c>
      <c r="L1305" s="26" t="s">
        <v>117</v>
      </c>
    </row>
    <row r="1306" spans="2:12" ht="60">
      <c r="B1306" s="24">
        <v>94131500</v>
      </c>
      <c r="C1306" s="28" t="s">
        <v>686</v>
      </c>
      <c r="D1306" s="25" t="s">
        <v>52</v>
      </c>
      <c r="E1306" s="25" t="s">
        <v>80</v>
      </c>
      <c r="F1306" s="25" t="s">
        <v>29</v>
      </c>
      <c r="G1306" s="25" t="s">
        <v>30</v>
      </c>
      <c r="H1306" s="27">
        <v>10104300</v>
      </c>
      <c r="I1306" s="27">
        <v>10104300</v>
      </c>
      <c r="J1306" s="25" t="s">
        <v>31</v>
      </c>
      <c r="K1306" s="25" t="s">
        <v>32</v>
      </c>
      <c r="L1306" s="26" t="s">
        <v>117</v>
      </c>
    </row>
    <row r="1307" spans="2:12" ht="60">
      <c r="B1307" s="24">
        <v>94131500</v>
      </c>
      <c r="C1307" s="28" t="s">
        <v>686</v>
      </c>
      <c r="D1307" s="25" t="s">
        <v>52</v>
      </c>
      <c r="E1307" s="25" t="s">
        <v>80</v>
      </c>
      <c r="F1307" s="25" t="s">
        <v>29</v>
      </c>
      <c r="G1307" s="25" t="s">
        <v>30</v>
      </c>
      <c r="H1307" s="27">
        <v>95429500</v>
      </c>
      <c r="I1307" s="27">
        <v>95429500</v>
      </c>
      <c r="J1307" s="25" t="s">
        <v>31</v>
      </c>
      <c r="K1307" s="25" t="s">
        <v>32</v>
      </c>
      <c r="L1307" s="26" t="s">
        <v>117</v>
      </c>
    </row>
    <row r="1308" spans="2:12" ht="60">
      <c r="B1308" s="24">
        <v>94131500</v>
      </c>
      <c r="C1308" s="28" t="s">
        <v>686</v>
      </c>
      <c r="D1308" s="25" t="s">
        <v>52</v>
      </c>
      <c r="E1308" s="25" t="s">
        <v>80</v>
      </c>
      <c r="F1308" s="25" t="s">
        <v>29</v>
      </c>
      <c r="G1308" s="25" t="s">
        <v>30</v>
      </c>
      <c r="H1308" s="27">
        <v>2245400</v>
      </c>
      <c r="I1308" s="27">
        <v>2245400</v>
      </c>
      <c r="J1308" s="25" t="s">
        <v>31</v>
      </c>
      <c r="K1308" s="25" t="s">
        <v>32</v>
      </c>
      <c r="L1308" s="26" t="s">
        <v>117</v>
      </c>
    </row>
    <row r="1309" spans="2:12" ht="60">
      <c r="B1309" s="24">
        <v>94131500</v>
      </c>
      <c r="C1309" s="28" t="s">
        <v>686</v>
      </c>
      <c r="D1309" s="25" t="s">
        <v>52</v>
      </c>
      <c r="E1309" s="25" t="s">
        <v>80</v>
      </c>
      <c r="F1309" s="25" t="s">
        <v>29</v>
      </c>
      <c r="G1309" s="25" t="s">
        <v>30</v>
      </c>
      <c r="H1309" s="27">
        <v>76300000</v>
      </c>
      <c r="I1309" s="27">
        <v>76300000</v>
      </c>
      <c r="J1309" s="25" t="s">
        <v>31</v>
      </c>
      <c r="K1309" s="25" t="s">
        <v>32</v>
      </c>
      <c r="L1309" s="26" t="s">
        <v>117</v>
      </c>
    </row>
    <row r="1310" spans="2:12" ht="60">
      <c r="B1310" s="24">
        <v>94131500</v>
      </c>
      <c r="C1310" s="28" t="s">
        <v>686</v>
      </c>
      <c r="D1310" s="25" t="s">
        <v>52</v>
      </c>
      <c r="E1310" s="25" t="s">
        <v>80</v>
      </c>
      <c r="F1310" s="25" t="s">
        <v>29</v>
      </c>
      <c r="G1310" s="25" t="s">
        <v>30</v>
      </c>
      <c r="H1310" s="27">
        <v>5613500</v>
      </c>
      <c r="I1310" s="27">
        <v>5613500</v>
      </c>
      <c r="J1310" s="25" t="s">
        <v>31</v>
      </c>
      <c r="K1310" s="25" t="s">
        <v>32</v>
      </c>
      <c r="L1310" s="26" t="s">
        <v>117</v>
      </c>
    </row>
    <row r="1311" spans="2:12" ht="60">
      <c r="B1311" s="24">
        <v>94131500</v>
      </c>
      <c r="C1311" s="28" t="s">
        <v>686</v>
      </c>
      <c r="D1311" s="25" t="s">
        <v>52</v>
      </c>
      <c r="E1311" s="25" t="s">
        <v>80</v>
      </c>
      <c r="F1311" s="25" t="s">
        <v>29</v>
      </c>
      <c r="G1311" s="25" t="s">
        <v>30</v>
      </c>
      <c r="H1311" s="27">
        <v>10104300</v>
      </c>
      <c r="I1311" s="27">
        <v>10104300</v>
      </c>
      <c r="J1311" s="25" t="s">
        <v>31</v>
      </c>
      <c r="K1311" s="25" t="s">
        <v>32</v>
      </c>
      <c r="L1311" s="26" t="s">
        <v>117</v>
      </c>
    </row>
    <row r="1312" spans="2:12" ht="60">
      <c r="B1312" s="24">
        <v>94131500</v>
      </c>
      <c r="C1312" s="28" t="s">
        <v>686</v>
      </c>
      <c r="D1312" s="25" t="s">
        <v>52</v>
      </c>
      <c r="E1312" s="25" t="s">
        <v>80</v>
      </c>
      <c r="F1312" s="25" t="s">
        <v>29</v>
      </c>
      <c r="G1312" s="25" t="s">
        <v>30</v>
      </c>
      <c r="H1312" s="27">
        <v>27250000</v>
      </c>
      <c r="I1312" s="27">
        <v>27250000</v>
      </c>
      <c r="J1312" s="25" t="s">
        <v>31</v>
      </c>
      <c r="K1312" s="25" t="s">
        <v>32</v>
      </c>
      <c r="L1312" s="26" t="s">
        <v>117</v>
      </c>
    </row>
    <row r="1313" spans="2:12" ht="60">
      <c r="B1313" s="24">
        <v>94131500</v>
      </c>
      <c r="C1313" s="28" t="s">
        <v>686</v>
      </c>
      <c r="D1313" s="25" t="s">
        <v>52</v>
      </c>
      <c r="E1313" s="25" t="s">
        <v>80</v>
      </c>
      <c r="F1313" s="25" t="s">
        <v>29</v>
      </c>
      <c r="G1313" s="25" t="s">
        <v>30</v>
      </c>
      <c r="H1313" s="27">
        <v>1684050</v>
      </c>
      <c r="I1313" s="27">
        <v>1684050</v>
      </c>
      <c r="J1313" s="25" t="s">
        <v>31</v>
      </c>
      <c r="K1313" s="25" t="s">
        <v>32</v>
      </c>
      <c r="L1313" s="26" t="s">
        <v>117</v>
      </c>
    </row>
    <row r="1314" spans="2:12" ht="60">
      <c r="B1314" s="24">
        <v>94131500</v>
      </c>
      <c r="C1314" s="28" t="s">
        <v>686</v>
      </c>
      <c r="D1314" s="25" t="s">
        <v>52</v>
      </c>
      <c r="E1314" s="25" t="s">
        <v>80</v>
      </c>
      <c r="F1314" s="25" t="s">
        <v>29</v>
      </c>
      <c r="G1314" s="25" t="s">
        <v>30</v>
      </c>
      <c r="H1314" s="27">
        <v>14595100</v>
      </c>
      <c r="I1314" s="27">
        <v>14595100</v>
      </c>
      <c r="J1314" s="25" t="s">
        <v>31</v>
      </c>
      <c r="K1314" s="25" t="s">
        <v>32</v>
      </c>
      <c r="L1314" s="26" t="s">
        <v>117</v>
      </c>
    </row>
    <row r="1315" spans="2:12" ht="60">
      <c r="B1315" s="24">
        <v>94131500</v>
      </c>
      <c r="C1315" s="28" t="s">
        <v>686</v>
      </c>
      <c r="D1315" s="25" t="s">
        <v>52</v>
      </c>
      <c r="E1315" s="25" t="s">
        <v>80</v>
      </c>
      <c r="F1315" s="25" t="s">
        <v>29</v>
      </c>
      <c r="G1315" s="25" t="s">
        <v>30</v>
      </c>
      <c r="H1315" s="27">
        <v>27250000</v>
      </c>
      <c r="I1315" s="27">
        <v>27250000</v>
      </c>
      <c r="J1315" s="25" t="s">
        <v>31</v>
      </c>
      <c r="K1315" s="25" t="s">
        <v>32</v>
      </c>
      <c r="L1315" s="26" t="s">
        <v>117</v>
      </c>
    </row>
    <row r="1316" spans="2:12" ht="60">
      <c r="B1316" s="24">
        <v>94131500</v>
      </c>
      <c r="C1316" s="28" t="s">
        <v>686</v>
      </c>
      <c r="D1316" s="25" t="s">
        <v>52</v>
      </c>
      <c r="E1316" s="25" t="s">
        <v>80</v>
      </c>
      <c r="F1316" s="25" t="s">
        <v>29</v>
      </c>
      <c r="G1316" s="25" t="s">
        <v>30</v>
      </c>
      <c r="H1316" s="27">
        <v>1122700</v>
      </c>
      <c r="I1316" s="27">
        <v>1122700</v>
      </c>
      <c r="J1316" s="25" t="s">
        <v>31</v>
      </c>
      <c r="K1316" s="25" t="s">
        <v>32</v>
      </c>
      <c r="L1316" s="26" t="s">
        <v>117</v>
      </c>
    </row>
    <row r="1317" spans="2:12" ht="60">
      <c r="B1317" s="24">
        <v>94131500</v>
      </c>
      <c r="C1317" s="28" t="s">
        <v>686</v>
      </c>
      <c r="D1317" s="25" t="s">
        <v>52</v>
      </c>
      <c r="E1317" s="25" t="s">
        <v>80</v>
      </c>
      <c r="F1317" s="25" t="s">
        <v>29</v>
      </c>
      <c r="G1317" s="25" t="s">
        <v>30</v>
      </c>
      <c r="H1317" s="27">
        <v>12349700</v>
      </c>
      <c r="I1317" s="27">
        <v>12349700</v>
      </c>
      <c r="J1317" s="25" t="s">
        <v>31</v>
      </c>
      <c r="K1317" s="25" t="s">
        <v>32</v>
      </c>
      <c r="L1317" s="26" t="s">
        <v>117</v>
      </c>
    </row>
    <row r="1318" spans="2:12" ht="60">
      <c r="B1318" s="24">
        <v>94131500</v>
      </c>
      <c r="C1318" s="28" t="s">
        <v>686</v>
      </c>
      <c r="D1318" s="25" t="s">
        <v>52</v>
      </c>
      <c r="E1318" s="25" t="s">
        <v>80</v>
      </c>
      <c r="F1318" s="25" t="s">
        <v>29</v>
      </c>
      <c r="G1318" s="25" t="s">
        <v>30</v>
      </c>
      <c r="H1318" s="27">
        <v>27250000</v>
      </c>
      <c r="I1318" s="27">
        <v>27250000</v>
      </c>
      <c r="J1318" s="25" t="s">
        <v>31</v>
      </c>
      <c r="K1318" s="25" t="s">
        <v>32</v>
      </c>
      <c r="L1318" s="26" t="s">
        <v>117</v>
      </c>
    </row>
    <row r="1319" spans="2:12" ht="60">
      <c r="B1319" s="24">
        <v>94131500</v>
      </c>
      <c r="C1319" s="28" t="s">
        <v>686</v>
      </c>
      <c r="D1319" s="25" t="s">
        <v>52</v>
      </c>
      <c r="E1319" s="25" t="s">
        <v>80</v>
      </c>
      <c r="F1319" s="25" t="s">
        <v>29</v>
      </c>
      <c r="G1319" s="25" t="s">
        <v>30</v>
      </c>
      <c r="H1319" s="27">
        <v>1122700</v>
      </c>
      <c r="I1319" s="27">
        <v>1122700</v>
      </c>
      <c r="J1319" s="25" t="s">
        <v>31</v>
      </c>
      <c r="K1319" s="25" t="s">
        <v>32</v>
      </c>
      <c r="L1319" s="26" t="s">
        <v>117</v>
      </c>
    </row>
    <row r="1320" spans="2:12" ht="60">
      <c r="B1320" s="24">
        <v>94131500</v>
      </c>
      <c r="C1320" s="28" t="s">
        <v>686</v>
      </c>
      <c r="D1320" s="25" t="s">
        <v>52</v>
      </c>
      <c r="E1320" s="25" t="s">
        <v>80</v>
      </c>
      <c r="F1320" s="25" t="s">
        <v>29</v>
      </c>
      <c r="G1320" s="25" t="s">
        <v>30</v>
      </c>
      <c r="H1320" s="27">
        <v>2806750</v>
      </c>
      <c r="I1320" s="27">
        <v>2806750</v>
      </c>
      <c r="J1320" s="25" t="s">
        <v>31</v>
      </c>
      <c r="K1320" s="25" t="s">
        <v>32</v>
      </c>
      <c r="L1320" s="26" t="s">
        <v>117</v>
      </c>
    </row>
    <row r="1321" spans="2:12" ht="45">
      <c r="B1321" s="24">
        <v>94131500</v>
      </c>
      <c r="C1321" s="28" t="s">
        <v>687</v>
      </c>
      <c r="D1321" s="25" t="s">
        <v>45</v>
      </c>
      <c r="E1321" s="25" t="s">
        <v>80</v>
      </c>
      <c r="F1321" s="25" t="s">
        <v>29</v>
      </c>
      <c r="G1321" s="25" t="s">
        <v>30</v>
      </c>
      <c r="H1321" s="27">
        <v>29190200</v>
      </c>
      <c r="I1321" s="27">
        <v>29190200</v>
      </c>
      <c r="J1321" s="25" t="s">
        <v>31</v>
      </c>
      <c r="K1321" s="25" t="s">
        <v>32</v>
      </c>
      <c r="L1321" s="26" t="s">
        <v>117</v>
      </c>
    </row>
    <row r="1322" spans="2:12" ht="45">
      <c r="B1322" s="24">
        <v>94131500</v>
      </c>
      <c r="C1322" s="28" t="s">
        <v>687</v>
      </c>
      <c r="D1322" s="25" t="s">
        <v>45</v>
      </c>
      <c r="E1322" s="25" t="s">
        <v>80</v>
      </c>
      <c r="F1322" s="25" t="s">
        <v>29</v>
      </c>
      <c r="G1322" s="25" t="s">
        <v>30</v>
      </c>
      <c r="H1322" s="27">
        <v>2469940</v>
      </c>
      <c r="I1322" s="27">
        <v>2469940</v>
      </c>
      <c r="J1322" s="25" t="s">
        <v>31</v>
      </c>
      <c r="K1322" s="25" t="s">
        <v>32</v>
      </c>
      <c r="L1322" s="26" t="s">
        <v>117</v>
      </c>
    </row>
    <row r="1323" spans="2:12" ht="45">
      <c r="B1323" s="24">
        <v>94131500</v>
      </c>
      <c r="C1323" s="28" t="s">
        <v>687</v>
      </c>
      <c r="D1323" s="25" t="s">
        <v>45</v>
      </c>
      <c r="E1323" s="25" t="s">
        <v>80</v>
      </c>
      <c r="F1323" s="25" t="s">
        <v>29</v>
      </c>
      <c r="G1323" s="25" t="s">
        <v>30</v>
      </c>
      <c r="H1323" s="27">
        <v>38150000</v>
      </c>
      <c r="I1323" s="27">
        <v>38150000</v>
      </c>
      <c r="J1323" s="25" t="s">
        <v>31</v>
      </c>
      <c r="K1323" s="25" t="s">
        <v>32</v>
      </c>
      <c r="L1323" s="26" t="s">
        <v>117</v>
      </c>
    </row>
    <row r="1324" spans="2:12" ht="45">
      <c r="B1324" s="24">
        <v>94131500</v>
      </c>
      <c r="C1324" s="28" t="s">
        <v>687</v>
      </c>
      <c r="D1324" s="25" t="s">
        <v>45</v>
      </c>
      <c r="E1324" s="25" t="s">
        <v>80</v>
      </c>
      <c r="F1324" s="25" t="s">
        <v>29</v>
      </c>
      <c r="G1324" s="25" t="s">
        <v>30</v>
      </c>
      <c r="H1324" s="27">
        <v>5613500</v>
      </c>
      <c r="I1324" s="27">
        <v>5613500</v>
      </c>
      <c r="J1324" s="25" t="s">
        <v>31</v>
      </c>
      <c r="K1324" s="25" t="s">
        <v>32</v>
      </c>
      <c r="L1324" s="26" t="s">
        <v>117</v>
      </c>
    </row>
    <row r="1325" spans="2:12" ht="45">
      <c r="B1325" s="24">
        <v>94131500</v>
      </c>
      <c r="C1325" s="28" t="s">
        <v>687</v>
      </c>
      <c r="D1325" s="25" t="s">
        <v>45</v>
      </c>
      <c r="E1325" s="25" t="s">
        <v>80</v>
      </c>
      <c r="F1325" s="25" t="s">
        <v>29</v>
      </c>
      <c r="G1325" s="25" t="s">
        <v>30</v>
      </c>
      <c r="H1325" s="27">
        <v>561588</v>
      </c>
      <c r="I1325" s="27">
        <v>561588</v>
      </c>
      <c r="J1325" s="25" t="s">
        <v>31</v>
      </c>
      <c r="K1325" s="25" t="s">
        <v>32</v>
      </c>
      <c r="L1325" s="26" t="s">
        <v>117</v>
      </c>
    </row>
    <row r="1326" spans="2:12" ht="45">
      <c r="B1326" s="24">
        <v>94131500</v>
      </c>
      <c r="C1326" s="28" t="s">
        <v>687</v>
      </c>
      <c r="D1326" s="25" t="s">
        <v>45</v>
      </c>
      <c r="E1326" s="25" t="s">
        <v>80</v>
      </c>
      <c r="F1326" s="25" t="s">
        <v>29</v>
      </c>
      <c r="G1326" s="25" t="s">
        <v>30</v>
      </c>
      <c r="H1326" s="27">
        <v>3368100</v>
      </c>
      <c r="I1326" s="27">
        <v>3368100</v>
      </c>
      <c r="J1326" s="25" t="s">
        <v>31</v>
      </c>
      <c r="K1326" s="25" t="s">
        <v>32</v>
      </c>
      <c r="L1326" s="26" t="s">
        <v>117</v>
      </c>
    </row>
    <row r="1327" spans="2:12" ht="75">
      <c r="B1327" s="24" t="s">
        <v>98</v>
      </c>
      <c r="C1327" s="28" t="s">
        <v>688</v>
      </c>
      <c r="D1327" s="25" t="s">
        <v>52</v>
      </c>
      <c r="E1327" s="25" t="s">
        <v>37</v>
      </c>
      <c r="F1327" s="25" t="s">
        <v>48</v>
      </c>
      <c r="G1327" s="25" t="s">
        <v>30</v>
      </c>
      <c r="H1327" s="27">
        <v>209465329</v>
      </c>
      <c r="I1327" s="27">
        <v>209465329</v>
      </c>
      <c r="J1327" s="25" t="s">
        <v>31</v>
      </c>
      <c r="K1327" s="25" t="s">
        <v>32</v>
      </c>
      <c r="L1327" s="26" t="s">
        <v>117</v>
      </c>
    </row>
    <row r="1328" spans="2:12" ht="75">
      <c r="B1328" s="24" t="s">
        <v>427</v>
      </c>
      <c r="C1328" s="28" t="s">
        <v>63</v>
      </c>
      <c r="D1328" s="25" t="s">
        <v>45</v>
      </c>
      <c r="E1328" s="25" t="s">
        <v>50</v>
      </c>
      <c r="F1328" s="25" t="s">
        <v>64</v>
      </c>
      <c r="G1328" s="25" t="s">
        <v>30</v>
      </c>
      <c r="H1328" s="27">
        <v>14673681</v>
      </c>
      <c r="I1328" s="27">
        <v>14673681</v>
      </c>
      <c r="J1328" s="25" t="s">
        <v>31</v>
      </c>
      <c r="K1328" s="25" t="s">
        <v>32</v>
      </c>
      <c r="L1328" s="26" t="s">
        <v>117</v>
      </c>
    </row>
    <row r="1329" spans="2:12" ht="75">
      <c r="B1329" s="24">
        <v>80111600</v>
      </c>
      <c r="C1329" s="28" t="s">
        <v>689</v>
      </c>
      <c r="D1329" s="25" t="s">
        <v>49</v>
      </c>
      <c r="E1329" s="25" t="s">
        <v>47</v>
      </c>
      <c r="F1329" s="25" t="s">
        <v>29</v>
      </c>
      <c r="G1329" s="25" t="s">
        <v>30</v>
      </c>
      <c r="H1329" s="27">
        <f>208000000-844800-77740000-66976000-49753600-747040+9906272+18155168</f>
        <v>40000000</v>
      </c>
      <c r="I1329" s="27">
        <f>208000000-844800-77740000-66976000-49753600-747040+9906272+18155168</f>
        <v>40000000</v>
      </c>
      <c r="J1329" s="25" t="s">
        <v>31</v>
      </c>
      <c r="K1329" s="25" t="s">
        <v>32</v>
      </c>
      <c r="L1329" s="26" t="s">
        <v>115</v>
      </c>
    </row>
    <row r="1330" spans="2:12" ht="90">
      <c r="B1330" s="24">
        <v>80111600</v>
      </c>
      <c r="C1330" s="28" t="s">
        <v>690</v>
      </c>
      <c r="D1330" s="25" t="s">
        <v>45</v>
      </c>
      <c r="E1330" s="25" t="s">
        <v>50</v>
      </c>
      <c r="F1330" s="25" t="s">
        <v>29</v>
      </c>
      <c r="G1330" s="25" t="s">
        <v>30</v>
      </c>
      <c r="H1330" s="27">
        <v>10500000</v>
      </c>
      <c r="I1330" s="27">
        <v>10500000</v>
      </c>
      <c r="J1330" s="25" t="s">
        <v>31</v>
      </c>
      <c r="K1330" s="25" t="s">
        <v>32</v>
      </c>
      <c r="L1330" s="26" t="s">
        <v>115</v>
      </c>
    </row>
    <row r="1331" spans="2:12" ht="60">
      <c r="B1331" s="24">
        <v>80111600</v>
      </c>
      <c r="C1331" s="28" t="s">
        <v>691</v>
      </c>
      <c r="D1331" s="25" t="s">
        <v>45</v>
      </c>
      <c r="E1331" s="25" t="s">
        <v>80</v>
      </c>
      <c r="F1331" s="25" t="s">
        <v>29</v>
      </c>
      <c r="G1331" s="25" t="s">
        <v>30</v>
      </c>
      <c r="H1331" s="27">
        <f>24500000-5100000+4600000</f>
        <v>24000000</v>
      </c>
      <c r="I1331" s="27">
        <f>24500000-5100000+4600000</f>
        <v>24000000</v>
      </c>
      <c r="J1331" s="25" t="s">
        <v>31</v>
      </c>
      <c r="K1331" s="25" t="s">
        <v>32</v>
      </c>
      <c r="L1331" s="26" t="s">
        <v>115</v>
      </c>
    </row>
    <row r="1332" spans="2:12" ht="75">
      <c r="B1332" s="24">
        <v>80111600</v>
      </c>
      <c r="C1332" s="28" t="s">
        <v>692</v>
      </c>
      <c r="D1332" s="25" t="s">
        <v>45</v>
      </c>
      <c r="E1332" s="25" t="s">
        <v>50</v>
      </c>
      <c r="F1332" s="25" t="s">
        <v>29</v>
      </c>
      <c r="G1332" s="25" t="s">
        <v>30</v>
      </c>
      <c r="H1332" s="27">
        <v>61191000</v>
      </c>
      <c r="I1332" s="27">
        <v>61191000</v>
      </c>
      <c r="J1332" s="25" t="s">
        <v>31</v>
      </c>
      <c r="K1332" s="25" t="s">
        <v>32</v>
      </c>
      <c r="L1332" s="26" t="s">
        <v>115</v>
      </c>
    </row>
    <row r="1333" spans="2:12" ht="60">
      <c r="B1333" s="24">
        <v>80111600</v>
      </c>
      <c r="C1333" s="28" t="s">
        <v>693</v>
      </c>
      <c r="D1333" s="25" t="s">
        <v>77</v>
      </c>
      <c r="E1333" s="25" t="s">
        <v>76</v>
      </c>
      <c r="F1333" s="25" t="s">
        <v>29</v>
      </c>
      <c r="G1333" s="25" t="s">
        <v>30</v>
      </c>
      <c r="H1333" s="27">
        <f>66976000+747040</f>
        <v>67723040</v>
      </c>
      <c r="I1333" s="27">
        <f>66976000+747040</f>
        <v>67723040</v>
      </c>
      <c r="J1333" s="25" t="s">
        <v>31</v>
      </c>
      <c r="K1333" s="25" t="s">
        <v>32</v>
      </c>
      <c r="L1333" s="26" t="s">
        <v>115</v>
      </c>
    </row>
    <row r="1334" spans="2:12" ht="90">
      <c r="B1334" s="24">
        <v>80111600</v>
      </c>
      <c r="C1334" s="28" t="s">
        <v>694</v>
      </c>
      <c r="D1334" s="25" t="s">
        <v>77</v>
      </c>
      <c r="E1334" s="25" t="s">
        <v>76</v>
      </c>
      <c r="F1334" s="25" t="s">
        <v>29</v>
      </c>
      <c r="G1334" s="25" t="s">
        <v>30</v>
      </c>
      <c r="H1334" s="27">
        <v>49753600</v>
      </c>
      <c r="I1334" s="27">
        <v>49753600</v>
      </c>
      <c r="J1334" s="25" t="s">
        <v>31</v>
      </c>
      <c r="K1334" s="25" t="s">
        <v>32</v>
      </c>
      <c r="L1334" s="26" t="s">
        <v>115</v>
      </c>
    </row>
    <row r="1335" spans="2:12" ht="45">
      <c r="B1335" s="24">
        <v>80111600</v>
      </c>
      <c r="C1335" s="28" t="s">
        <v>695</v>
      </c>
      <c r="D1335" s="25" t="s">
        <v>49</v>
      </c>
      <c r="E1335" s="25" t="s">
        <v>50</v>
      </c>
      <c r="F1335" s="25" t="s">
        <v>29</v>
      </c>
      <c r="G1335" s="25" t="s">
        <v>30</v>
      </c>
      <c r="H1335" s="27">
        <v>44000000</v>
      </c>
      <c r="I1335" s="27">
        <v>44000000</v>
      </c>
      <c r="J1335" s="25" t="s">
        <v>31</v>
      </c>
      <c r="K1335" s="25" t="s">
        <v>32</v>
      </c>
      <c r="L1335" s="26" t="s">
        <v>115</v>
      </c>
    </row>
    <row r="1336" spans="2:12" ht="75">
      <c r="B1336" s="24">
        <v>80111600</v>
      </c>
      <c r="C1336" s="28" t="s">
        <v>696</v>
      </c>
      <c r="D1336" s="25" t="s">
        <v>52</v>
      </c>
      <c r="E1336" s="25" t="s">
        <v>58</v>
      </c>
      <c r="F1336" s="25" t="s">
        <v>29</v>
      </c>
      <c r="G1336" s="25" t="s">
        <v>30</v>
      </c>
      <c r="H1336" s="27">
        <v>36806000</v>
      </c>
      <c r="I1336" s="27">
        <v>36806000</v>
      </c>
      <c r="J1336" s="25" t="s">
        <v>31</v>
      </c>
      <c r="K1336" s="25" t="s">
        <v>32</v>
      </c>
      <c r="L1336" s="26" t="s">
        <v>115</v>
      </c>
    </row>
    <row r="1337" spans="2:12" ht="105">
      <c r="B1337" s="24">
        <v>94131500</v>
      </c>
      <c r="C1337" s="28" t="s">
        <v>697</v>
      </c>
      <c r="D1337" s="25" t="s">
        <v>52</v>
      </c>
      <c r="E1337" s="25" t="s">
        <v>80</v>
      </c>
      <c r="F1337" s="25" t="s">
        <v>29</v>
      </c>
      <c r="G1337" s="25" t="s">
        <v>30</v>
      </c>
      <c r="H1337" s="27">
        <v>70000000</v>
      </c>
      <c r="I1337" s="27">
        <v>70000000</v>
      </c>
      <c r="J1337" s="25" t="s">
        <v>31</v>
      </c>
      <c r="K1337" s="25" t="s">
        <v>32</v>
      </c>
      <c r="L1337" s="26" t="s">
        <v>121</v>
      </c>
    </row>
    <row r="1338" spans="2:12" ht="105">
      <c r="B1338" s="24">
        <v>94131500</v>
      </c>
      <c r="C1338" s="28" t="s">
        <v>697</v>
      </c>
      <c r="D1338" s="25" t="s">
        <v>52</v>
      </c>
      <c r="E1338" s="25" t="s">
        <v>80</v>
      </c>
      <c r="F1338" s="25" t="s">
        <v>29</v>
      </c>
      <c r="G1338" s="25" t="s">
        <v>30</v>
      </c>
      <c r="H1338" s="27">
        <v>70000000</v>
      </c>
      <c r="I1338" s="27">
        <v>70000000</v>
      </c>
      <c r="J1338" s="25" t="s">
        <v>31</v>
      </c>
      <c r="K1338" s="25" t="s">
        <v>32</v>
      </c>
      <c r="L1338" s="26" t="s">
        <v>121</v>
      </c>
    </row>
    <row r="1339" spans="2:12" ht="105">
      <c r="B1339" s="24">
        <v>94131500</v>
      </c>
      <c r="C1339" s="28" t="s">
        <v>697</v>
      </c>
      <c r="D1339" s="25" t="s">
        <v>52</v>
      </c>
      <c r="E1339" s="25" t="s">
        <v>80</v>
      </c>
      <c r="F1339" s="25" t="s">
        <v>29</v>
      </c>
      <c r="G1339" s="25" t="s">
        <v>30</v>
      </c>
      <c r="H1339" s="27">
        <v>25000000</v>
      </c>
      <c r="I1339" s="27">
        <v>25000000</v>
      </c>
      <c r="J1339" s="25" t="s">
        <v>31</v>
      </c>
      <c r="K1339" s="25" t="s">
        <v>32</v>
      </c>
      <c r="L1339" s="26" t="s">
        <v>121</v>
      </c>
    </row>
    <row r="1340" spans="2:12" ht="105">
      <c r="B1340" s="24">
        <v>94131500</v>
      </c>
      <c r="C1340" s="28" t="s">
        <v>697</v>
      </c>
      <c r="D1340" s="25" t="s">
        <v>52</v>
      </c>
      <c r="E1340" s="25" t="s">
        <v>80</v>
      </c>
      <c r="F1340" s="25" t="s">
        <v>29</v>
      </c>
      <c r="G1340" s="25" t="s">
        <v>30</v>
      </c>
      <c r="H1340" s="27">
        <v>70000000</v>
      </c>
      <c r="I1340" s="27">
        <v>70000000</v>
      </c>
      <c r="J1340" s="25" t="s">
        <v>31</v>
      </c>
      <c r="K1340" s="25" t="s">
        <v>32</v>
      </c>
      <c r="L1340" s="26" t="s">
        <v>121</v>
      </c>
    </row>
    <row r="1341" spans="2:12" ht="105">
      <c r="B1341" s="24">
        <v>94131500</v>
      </c>
      <c r="C1341" s="28" t="s">
        <v>697</v>
      </c>
      <c r="D1341" s="25" t="s">
        <v>52</v>
      </c>
      <c r="E1341" s="25" t="s">
        <v>80</v>
      </c>
      <c r="F1341" s="25" t="s">
        <v>29</v>
      </c>
      <c r="G1341" s="25" t="s">
        <v>30</v>
      </c>
      <c r="H1341" s="27">
        <v>50000000</v>
      </c>
      <c r="I1341" s="27">
        <v>50000000</v>
      </c>
      <c r="J1341" s="25" t="s">
        <v>31</v>
      </c>
      <c r="K1341" s="25" t="s">
        <v>32</v>
      </c>
      <c r="L1341" s="26" t="s">
        <v>121</v>
      </c>
    </row>
    <row r="1342" spans="2:12" ht="75">
      <c r="B1342" s="24">
        <v>80111600</v>
      </c>
      <c r="C1342" s="28" t="s">
        <v>698</v>
      </c>
      <c r="D1342" s="25" t="s">
        <v>55</v>
      </c>
      <c r="E1342" s="25" t="s">
        <v>80</v>
      </c>
      <c r="F1342" s="25" t="s">
        <v>29</v>
      </c>
      <c r="G1342" s="25" t="s">
        <v>30</v>
      </c>
      <c r="H1342" s="27">
        <v>29700000</v>
      </c>
      <c r="I1342" s="27">
        <v>29700000</v>
      </c>
      <c r="J1342" s="25" t="s">
        <v>31</v>
      </c>
      <c r="K1342" s="25" t="s">
        <v>32</v>
      </c>
      <c r="L1342" s="26" t="s">
        <v>121</v>
      </c>
    </row>
    <row r="1343" spans="2:12" ht="45">
      <c r="B1343" s="24">
        <v>14111807</v>
      </c>
      <c r="C1343" s="28" t="s">
        <v>699</v>
      </c>
      <c r="D1343" s="25" t="s">
        <v>44</v>
      </c>
      <c r="E1343" s="25" t="s">
        <v>42</v>
      </c>
      <c r="F1343" s="25" t="s">
        <v>29</v>
      </c>
      <c r="G1343" s="25" t="s">
        <v>30</v>
      </c>
      <c r="H1343" s="27">
        <v>6300000</v>
      </c>
      <c r="I1343" s="27">
        <v>6300000</v>
      </c>
      <c r="J1343" s="25" t="s">
        <v>31</v>
      </c>
      <c r="K1343" s="25" t="s">
        <v>32</v>
      </c>
      <c r="L1343" s="26" t="s">
        <v>121</v>
      </c>
    </row>
    <row r="1344" spans="2:12" ht="45">
      <c r="B1344" s="24">
        <v>14111807</v>
      </c>
      <c r="C1344" s="28" t="s">
        <v>700</v>
      </c>
      <c r="D1344" s="25" t="s">
        <v>44</v>
      </c>
      <c r="E1344" s="25" t="s">
        <v>42</v>
      </c>
      <c r="F1344" s="25" t="s">
        <v>29</v>
      </c>
      <c r="G1344" s="25" t="s">
        <v>30</v>
      </c>
      <c r="H1344" s="27">
        <v>6720000</v>
      </c>
      <c r="I1344" s="27">
        <v>6720000</v>
      </c>
      <c r="J1344" s="25" t="s">
        <v>31</v>
      </c>
      <c r="K1344" s="25" t="s">
        <v>32</v>
      </c>
      <c r="L1344" s="26" t="s">
        <v>121</v>
      </c>
    </row>
    <row r="1345" spans="2:12" ht="75">
      <c r="B1345" s="24">
        <v>93141701</v>
      </c>
      <c r="C1345" s="28" t="s">
        <v>701</v>
      </c>
      <c r="D1345" s="25" t="s">
        <v>44</v>
      </c>
      <c r="E1345" s="25" t="s">
        <v>42</v>
      </c>
      <c r="F1345" s="25" t="s">
        <v>29</v>
      </c>
      <c r="G1345" s="25" t="s">
        <v>30</v>
      </c>
      <c r="H1345" s="27">
        <v>7919440</v>
      </c>
      <c r="I1345" s="27">
        <v>7919440</v>
      </c>
      <c r="J1345" s="25" t="s">
        <v>31</v>
      </c>
      <c r="K1345" s="25" t="s">
        <v>32</v>
      </c>
      <c r="L1345" s="26" t="s">
        <v>121</v>
      </c>
    </row>
    <row r="1346" spans="2:12" ht="90">
      <c r="B1346" s="24">
        <v>82121500</v>
      </c>
      <c r="C1346" s="28" t="s">
        <v>702</v>
      </c>
      <c r="D1346" s="25" t="s">
        <v>44</v>
      </c>
      <c r="E1346" s="25" t="s">
        <v>80</v>
      </c>
      <c r="F1346" s="25" t="s">
        <v>64</v>
      </c>
      <c r="G1346" s="25" t="s">
        <v>30</v>
      </c>
      <c r="H1346" s="27">
        <f>113412+386588+4080560+5280000+3586588</f>
        <v>13447148</v>
      </c>
      <c r="I1346" s="27">
        <f>113412+386588+4080560+5280000+3586588</f>
        <v>13447148</v>
      </c>
      <c r="J1346" s="25" t="s">
        <v>31</v>
      </c>
      <c r="K1346" s="25" t="s">
        <v>32</v>
      </c>
      <c r="L1346" s="26" t="s">
        <v>121</v>
      </c>
    </row>
    <row r="1347" spans="2:12" ht="60">
      <c r="B1347" s="24">
        <v>82121500</v>
      </c>
      <c r="C1347" s="28" t="s">
        <v>203</v>
      </c>
      <c r="D1347" s="25" t="s">
        <v>39</v>
      </c>
      <c r="E1347" s="25" t="s">
        <v>80</v>
      </c>
      <c r="F1347" s="25" t="s">
        <v>64</v>
      </c>
      <c r="G1347" s="25" t="s">
        <v>30</v>
      </c>
      <c r="H1347" s="27">
        <f>100000000-35000000-43695000+5000000</f>
        <v>26305000</v>
      </c>
      <c r="I1347" s="27">
        <f>100000000-35000000-43695000+5000000</f>
        <v>26305000</v>
      </c>
      <c r="J1347" s="25" t="s">
        <v>31</v>
      </c>
      <c r="K1347" s="25" t="s">
        <v>32</v>
      </c>
      <c r="L1347" s="26" t="s">
        <v>121</v>
      </c>
    </row>
    <row r="1348" spans="2:12" ht="135">
      <c r="B1348" s="24">
        <v>94131500</v>
      </c>
      <c r="C1348" s="28" t="s">
        <v>703</v>
      </c>
      <c r="D1348" s="25" t="s">
        <v>43</v>
      </c>
      <c r="E1348" s="25" t="s">
        <v>80</v>
      </c>
      <c r="F1348" s="25" t="s">
        <v>29</v>
      </c>
      <c r="G1348" s="25" t="s">
        <v>30</v>
      </c>
      <c r="H1348" s="27">
        <f>15445788+4554212</f>
        <v>20000000</v>
      </c>
      <c r="I1348" s="27">
        <f>15445788+4554212</f>
        <v>20000000</v>
      </c>
      <c r="J1348" s="25" t="s">
        <v>31</v>
      </c>
      <c r="K1348" s="25" t="s">
        <v>32</v>
      </c>
      <c r="L1348" s="26" t="s">
        <v>121</v>
      </c>
    </row>
    <row r="1349" spans="2:12" ht="135">
      <c r="B1349" s="24">
        <v>94131500</v>
      </c>
      <c r="C1349" s="28" t="s">
        <v>703</v>
      </c>
      <c r="D1349" s="25" t="s">
        <v>43</v>
      </c>
      <c r="E1349" s="25" t="s">
        <v>80</v>
      </c>
      <c r="F1349" s="25" t="s">
        <v>29</v>
      </c>
      <c r="G1349" s="25" t="s">
        <v>30</v>
      </c>
      <c r="H1349" s="27">
        <f>26695000-1695000</f>
        <v>25000000</v>
      </c>
      <c r="I1349" s="27">
        <f>26695000-1695000</f>
        <v>25000000</v>
      </c>
      <c r="J1349" s="25" t="s">
        <v>31</v>
      </c>
      <c r="K1349" s="25" t="s">
        <v>32</v>
      </c>
      <c r="L1349" s="26" t="s">
        <v>121</v>
      </c>
    </row>
    <row r="1350" spans="2:12" ht="75">
      <c r="B1350" s="24">
        <v>80111600</v>
      </c>
      <c r="C1350" s="28" t="s">
        <v>704</v>
      </c>
      <c r="D1350" s="25" t="s">
        <v>44</v>
      </c>
      <c r="E1350" s="25" t="s">
        <v>96</v>
      </c>
      <c r="F1350" s="25" t="s">
        <v>29</v>
      </c>
      <c r="G1350" s="25" t="s">
        <v>30</v>
      </c>
      <c r="H1350" s="27">
        <v>1600000</v>
      </c>
      <c r="I1350" s="27">
        <v>1600000</v>
      </c>
      <c r="J1350" s="25" t="s">
        <v>31</v>
      </c>
      <c r="K1350" s="25" t="s">
        <v>32</v>
      </c>
      <c r="L1350" s="26" t="s">
        <v>115</v>
      </c>
    </row>
    <row r="1351" spans="2:12" ht="75">
      <c r="B1351" s="24">
        <v>80111600</v>
      </c>
      <c r="C1351" s="28" t="s">
        <v>704</v>
      </c>
      <c r="D1351" s="25" t="s">
        <v>135</v>
      </c>
      <c r="E1351" s="25" t="s">
        <v>96</v>
      </c>
      <c r="F1351" s="25" t="s">
        <v>29</v>
      </c>
      <c r="G1351" s="25" t="s">
        <v>30</v>
      </c>
      <c r="H1351" s="27">
        <v>1700000</v>
      </c>
      <c r="I1351" s="27">
        <v>1700000</v>
      </c>
      <c r="J1351" s="25" t="s">
        <v>31</v>
      </c>
      <c r="K1351" s="25" t="s">
        <v>32</v>
      </c>
      <c r="L1351" s="26" t="s">
        <v>115</v>
      </c>
    </row>
    <row r="1352" spans="2:12" ht="75">
      <c r="B1352" s="24">
        <v>80111600</v>
      </c>
      <c r="C1352" s="28" t="s">
        <v>705</v>
      </c>
      <c r="D1352" s="25" t="s">
        <v>44</v>
      </c>
      <c r="E1352" s="25" t="s">
        <v>96</v>
      </c>
      <c r="F1352" s="25" t="s">
        <v>29</v>
      </c>
      <c r="G1352" s="25" t="s">
        <v>30</v>
      </c>
      <c r="H1352" s="27">
        <v>1600000</v>
      </c>
      <c r="I1352" s="27">
        <v>1600000</v>
      </c>
      <c r="J1352" s="25" t="s">
        <v>31</v>
      </c>
      <c r="K1352" s="25" t="s">
        <v>32</v>
      </c>
      <c r="L1352" s="26" t="s">
        <v>115</v>
      </c>
    </row>
    <row r="1353" spans="2:12" ht="135">
      <c r="B1353" s="24">
        <v>94131500</v>
      </c>
      <c r="C1353" s="28" t="s">
        <v>703</v>
      </c>
      <c r="D1353" s="25" t="s">
        <v>43</v>
      </c>
      <c r="E1353" s="25" t="s">
        <v>80</v>
      </c>
      <c r="F1353" s="25" t="s">
        <v>29</v>
      </c>
      <c r="G1353" s="25" t="s">
        <v>30</v>
      </c>
      <c r="H1353" s="27">
        <v>22140788</v>
      </c>
      <c r="I1353" s="27">
        <v>22140788</v>
      </c>
      <c r="J1353" s="25" t="s">
        <v>31</v>
      </c>
      <c r="K1353" s="25" t="s">
        <v>32</v>
      </c>
      <c r="L1353" s="26" t="s">
        <v>121</v>
      </c>
    </row>
    <row r="1354" spans="2:12" ht="135">
      <c r="B1354" s="24">
        <v>94131500</v>
      </c>
      <c r="C1354" s="28" t="s">
        <v>703</v>
      </c>
      <c r="D1354" s="25" t="s">
        <v>43</v>
      </c>
      <c r="E1354" s="25" t="s">
        <v>80</v>
      </c>
      <c r="F1354" s="25" t="s">
        <v>29</v>
      </c>
      <c r="G1354" s="25" t="s">
        <v>30</v>
      </c>
      <c r="H1354" s="27">
        <f>50000000-10000000-22140788</f>
        <v>17859212</v>
      </c>
      <c r="I1354" s="27">
        <f>50000000-10000000-22140788</f>
        <v>17859212</v>
      </c>
      <c r="J1354" s="25" t="s">
        <v>31</v>
      </c>
      <c r="K1354" s="25" t="s">
        <v>32</v>
      </c>
      <c r="L1354" s="26" t="s">
        <v>121</v>
      </c>
    </row>
    <row r="1355" spans="2:12" ht="135">
      <c r="B1355" s="24">
        <v>94131500</v>
      </c>
      <c r="C1355" s="28" t="s">
        <v>703</v>
      </c>
      <c r="D1355" s="25" t="s">
        <v>43</v>
      </c>
      <c r="E1355" s="25" t="s">
        <v>80</v>
      </c>
      <c r="F1355" s="25" t="s">
        <v>29</v>
      </c>
      <c r="G1355" s="25" t="s">
        <v>30</v>
      </c>
      <c r="H1355" s="27">
        <f>2000000+1695000-2000000</f>
        <v>1695000</v>
      </c>
      <c r="I1355" s="27">
        <f>2000000+1695000-2000000</f>
        <v>1695000</v>
      </c>
      <c r="J1355" s="25" t="s">
        <v>31</v>
      </c>
      <c r="K1355" s="25" t="s">
        <v>32</v>
      </c>
      <c r="L1355" s="26" t="s">
        <v>121</v>
      </c>
    </row>
    <row r="1356" spans="2:12" ht="135">
      <c r="B1356" s="24">
        <v>94131500</v>
      </c>
      <c r="C1356" s="28" t="s">
        <v>703</v>
      </c>
      <c r="D1356" s="25" t="s">
        <v>43</v>
      </c>
      <c r="E1356" s="25" t="s">
        <v>80</v>
      </c>
      <c r="F1356" s="25" t="s">
        <v>29</v>
      </c>
      <c r="G1356" s="25" t="s">
        <v>30</v>
      </c>
      <c r="H1356" s="27">
        <f>36280000-1500000-386588-4554212-15000000-9000000</f>
        <v>5839200</v>
      </c>
      <c r="I1356" s="27">
        <f>36280000-1500000-386588-4554212-15000000-9000000</f>
        <v>5839200</v>
      </c>
      <c r="J1356" s="25" t="s">
        <v>31</v>
      </c>
      <c r="K1356" s="25" t="s">
        <v>32</v>
      </c>
      <c r="L1356" s="26" t="s">
        <v>121</v>
      </c>
    </row>
    <row r="1357" spans="2:12" ht="135">
      <c r="B1357" s="24">
        <v>94131500</v>
      </c>
      <c r="C1357" s="28" t="s">
        <v>703</v>
      </c>
      <c r="D1357" s="25" t="s">
        <v>43</v>
      </c>
      <c r="E1357" s="25" t="s">
        <v>80</v>
      </c>
      <c r="F1357" s="25" t="s">
        <v>29</v>
      </c>
      <c r="G1357" s="25" t="s">
        <v>30</v>
      </c>
      <c r="H1357" s="27">
        <v>2000000</v>
      </c>
      <c r="I1357" s="27">
        <v>2000000</v>
      </c>
      <c r="J1357" s="25" t="s">
        <v>31</v>
      </c>
      <c r="K1357" s="25" t="s">
        <v>32</v>
      </c>
      <c r="L1357" s="26" t="s">
        <v>121</v>
      </c>
    </row>
    <row r="1358" spans="2:12" ht="60">
      <c r="B1358" s="24">
        <v>82121500</v>
      </c>
      <c r="C1358" s="28" t="s">
        <v>203</v>
      </c>
      <c r="D1358" s="25" t="s">
        <v>39</v>
      </c>
      <c r="E1358" s="25" t="s">
        <v>80</v>
      </c>
      <c r="F1358" s="25" t="s">
        <v>64</v>
      </c>
      <c r="G1358" s="25" t="s">
        <v>30</v>
      </c>
      <c r="H1358" s="27">
        <f>35000000-5000000</f>
        <v>30000000</v>
      </c>
      <c r="I1358" s="27">
        <f>35000000-5000000</f>
        <v>30000000</v>
      </c>
      <c r="J1358" s="25" t="s">
        <v>31</v>
      </c>
      <c r="K1358" s="25" t="s">
        <v>32</v>
      </c>
      <c r="L1358" s="26" t="s">
        <v>121</v>
      </c>
    </row>
    <row r="1359" spans="2:12" ht="105">
      <c r="B1359" s="24">
        <v>94131500</v>
      </c>
      <c r="C1359" s="28" t="s">
        <v>697</v>
      </c>
      <c r="D1359" s="25" t="s">
        <v>52</v>
      </c>
      <c r="E1359" s="25" t="s">
        <v>80</v>
      </c>
      <c r="F1359" s="25" t="s">
        <v>29</v>
      </c>
      <c r="G1359" s="25" t="s">
        <v>30</v>
      </c>
      <c r="H1359" s="27">
        <f>63000000-5000000-2000000-13000000+31220000</f>
        <v>74220000</v>
      </c>
      <c r="I1359" s="27">
        <f>63000000-5000000-2000000-13000000+31220000</f>
        <v>74220000</v>
      </c>
      <c r="J1359" s="25" t="s">
        <v>31</v>
      </c>
      <c r="K1359" s="25" t="s">
        <v>32</v>
      </c>
      <c r="L1359" s="26" t="s">
        <v>121</v>
      </c>
    </row>
    <row r="1360" spans="2:12" ht="60">
      <c r="B1360" s="24">
        <v>80111600</v>
      </c>
      <c r="C1360" s="28" t="s">
        <v>471</v>
      </c>
      <c r="D1360" s="25" t="s">
        <v>45</v>
      </c>
      <c r="E1360" s="25" t="s">
        <v>80</v>
      </c>
      <c r="F1360" s="25" t="s">
        <v>29</v>
      </c>
      <c r="G1360" s="25" t="s">
        <v>30</v>
      </c>
      <c r="H1360" s="27">
        <f>423500000-285000000+35000000+234500000-5500000-31220000-324000000-36280000</f>
        <v>11000000</v>
      </c>
      <c r="I1360" s="27">
        <f>423500000-285000000+35000000+234500000-5500000-31220000-324000000-36280000</f>
        <v>11000000</v>
      </c>
      <c r="J1360" s="25" t="s">
        <v>31</v>
      </c>
      <c r="K1360" s="25" t="s">
        <v>32</v>
      </c>
      <c r="L1360" s="26" t="s">
        <v>121</v>
      </c>
    </row>
    <row r="1361" spans="2:12" ht="135">
      <c r="B1361" s="24">
        <v>94131500</v>
      </c>
      <c r="C1361" s="28" t="s">
        <v>703</v>
      </c>
      <c r="D1361" s="25" t="s">
        <v>43</v>
      </c>
      <c r="E1361" s="25" t="s">
        <v>80</v>
      </c>
      <c r="F1361" s="25" t="s">
        <v>29</v>
      </c>
      <c r="G1361" s="25" t="s">
        <v>30</v>
      </c>
      <c r="H1361" s="27">
        <v>9000000</v>
      </c>
      <c r="I1361" s="27">
        <v>9000000</v>
      </c>
      <c r="J1361" s="25" t="s">
        <v>31</v>
      </c>
      <c r="K1361" s="25" t="s">
        <v>32</v>
      </c>
      <c r="L1361" s="26" t="s">
        <v>121</v>
      </c>
    </row>
    <row r="1362" spans="2:12" ht="135">
      <c r="B1362" s="24">
        <v>94131500</v>
      </c>
      <c r="C1362" s="28" t="s">
        <v>703</v>
      </c>
      <c r="D1362" s="25" t="s">
        <v>43</v>
      </c>
      <c r="E1362" s="25" t="s">
        <v>80</v>
      </c>
      <c r="F1362" s="25" t="s">
        <v>29</v>
      </c>
      <c r="G1362" s="25" t="s">
        <v>30</v>
      </c>
      <c r="H1362" s="27">
        <v>15000000</v>
      </c>
      <c r="I1362" s="27">
        <v>15000000</v>
      </c>
      <c r="J1362" s="25" t="s">
        <v>31</v>
      </c>
      <c r="K1362" s="25" t="s">
        <v>32</v>
      </c>
      <c r="L1362" s="26" t="s">
        <v>121</v>
      </c>
    </row>
    <row r="1363" spans="2:12" ht="60">
      <c r="B1363" s="24">
        <v>80111600</v>
      </c>
      <c r="C1363" s="28" t="s">
        <v>706</v>
      </c>
      <c r="D1363" s="25" t="s">
        <v>39</v>
      </c>
      <c r="E1363" s="25" t="s">
        <v>80</v>
      </c>
      <c r="F1363" s="25" t="s">
        <v>29</v>
      </c>
      <c r="G1363" s="25" t="s">
        <v>30</v>
      </c>
      <c r="H1363" s="27">
        <v>5000000</v>
      </c>
      <c r="I1363" s="27">
        <v>5000000</v>
      </c>
      <c r="J1363" s="25" t="s">
        <v>31</v>
      </c>
      <c r="K1363" s="25" t="s">
        <v>32</v>
      </c>
      <c r="L1363" s="26" t="s">
        <v>121</v>
      </c>
    </row>
    <row r="1364" spans="2:12" ht="60">
      <c r="B1364" s="24">
        <v>82111801</v>
      </c>
      <c r="C1364" s="28" t="s">
        <v>707</v>
      </c>
      <c r="D1364" s="25" t="s">
        <v>39</v>
      </c>
      <c r="E1364" s="25" t="s">
        <v>80</v>
      </c>
      <c r="F1364" s="25" t="s">
        <v>29</v>
      </c>
      <c r="G1364" s="25" t="s">
        <v>30</v>
      </c>
      <c r="H1364" s="27">
        <f>2000000+1500000</f>
        <v>3500000</v>
      </c>
      <c r="I1364" s="27">
        <f>2000000+1500000</f>
        <v>3500000</v>
      </c>
      <c r="J1364" s="25" t="s">
        <v>31</v>
      </c>
      <c r="K1364" s="25" t="s">
        <v>32</v>
      </c>
      <c r="L1364" s="26" t="s">
        <v>121</v>
      </c>
    </row>
    <row r="1365" spans="2:12" ht="60">
      <c r="B1365" s="24">
        <v>82121500</v>
      </c>
      <c r="C1365" s="28" t="s">
        <v>203</v>
      </c>
      <c r="D1365" s="25" t="s">
        <v>39</v>
      </c>
      <c r="E1365" s="25" t="s">
        <v>80</v>
      </c>
      <c r="F1365" s="25" t="s">
        <v>64</v>
      </c>
      <c r="G1365" s="25" t="s">
        <v>30</v>
      </c>
      <c r="H1365" s="27">
        <v>13000000</v>
      </c>
      <c r="I1365" s="27">
        <v>13000000</v>
      </c>
      <c r="J1365" s="25" t="s">
        <v>31</v>
      </c>
      <c r="K1365" s="25" t="s">
        <v>32</v>
      </c>
      <c r="L1365" s="26" t="s">
        <v>121</v>
      </c>
    </row>
    <row r="1366" spans="2:12" ht="135">
      <c r="B1366" s="24">
        <v>94131500</v>
      </c>
      <c r="C1366" s="28" t="s">
        <v>703</v>
      </c>
      <c r="D1366" s="25" t="s">
        <v>43</v>
      </c>
      <c r="E1366" s="25" t="s">
        <v>80</v>
      </c>
      <c r="F1366" s="25" t="s">
        <v>29</v>
      </c>
      <c r="G1366" s="25" t="s">
        <v>30</v>
      </c>
      <c r="H1366" s="27">
        <f>5500000-2500000</f>
        <v>3000000</v>
      </c>
      <c r="I1366" s="27">
        <f>5500000-2500000</f>
        <v>3000000</v>
      </c>
      <c r="J1366" s="25" t="s">
        <v>31</v>
      </c>
      <c r="K1366" s="25" t="s">
        <v>32</v>
      </c>
      <c r="L1366" s="26" t="s">
        <v>121</v>
      </c>
    </row>
    <row r="1367" spans="2:12" ht="135">
      <c r="B1367" s="24">
        <v>94131500</v>
      </c>
      <c r="C1367" s="28" t="s">
        <v>703</v>
      </c>
      <c r="D1367" s="25" t="s">
        <v>43</v>
      </c>
      <c r="E1367" s="25" t="s">
        <v>80</v>
      </c>
      <c r="F1367" s="25" t="s">
        <v>29</v>
      </c>
      <c r="G1367" s="25" t="s">
        <v>30</v>
      </c>
      <c r="H1367" s="27">
        <f>15000000-8034200</f>
        <v>6965800</v>
      </c>
      <c r="I1367" s="27">
        <f>15000000-8034200</f>
        <v>6965800</v>
      </c>
      <c r="J1367" s="25" t="s">
        <v>31</v>
      </c>
      <c r="K1367" s="25" t="s">
        <v>32</v>
      </c>
      <c r="L1367" s="26" t="s">
        <v>121</v>
      </c>
    </row>
    <row r="1368" spans="2:12" ht="135">
      <c r="B1368" s="24">
        <v>94131500</v>
      </c>
      <c r="C1368" s="28" t="s">
        <v>703</v>
      </c>
      <c r="D1368" s="25" t="s">
        <v>43</v>
      </c>
      <c r="E1368" s="25" t="s">
        <v>80</v>
      </c>
      <c r="F1368" s="25" t="s">
        <v>29</v>
      </c>
      <c r="G1368" s="25" t="s">
        <v>30</v>
      </c>
      <c r="H1368" s="27">
        <f>30000000-15000000</f>
        <v>15000000</v>
      </c>
      <c r="I1368" s="27">
        <f>30000000-15000000</f>
        <v>15000000</v>
      </c>
      <c r="J1368" s="25" t="s">
        <v>31</v>
      </c>
      <c r="K1368" s="25" t="s">
        <v>32</v>
      </c>
      <c r="L1368" s="26" t="s">
        <v>121</v>
      </c>
    </row>
    <row r="1369" spans="2:12" ht="105">
      <c r="B1369" s="24">
        <v>94131500</v>
      </c>
      <c r="C1369" s="28" t="s">
        <v>697</v>
      </c>
      <c r="D1369" s="25" t="s">
        <v>52</v>
      </c>
      <c r="E1369" s="25" t="s">
        <v>80</v>
      </c>
      <c r="F1369" s="25" t="s">
        <v>29</v>
      </c>
      <c r="G1369" s="25" t="s">
        <v>30</v>
      </c>
      <c r="H1369" s="27">
        <f>677000000-45760000-16900000-16900000-16900000-28000000-12420000-232000000+48000000-212000000-120000000-12000000+280000</f>
        <v>12400000</v>
      </c>
      <c r="I1369" s="27">
        <f>677000000-45760000-16900000-16900000-16900000-28000000-12420000-232000000+48000000-212000000-120000000-12000000+280000</f>
        <v>12400000</v>
      </c>
      <c r="J1369" s="25" t="s">
        <v>31</v>
      </c>
      <c r="K1369" s="25" t="s">
        <v>32</v>
      </c>
      <c r="L1369" s="26" t="s">
        <v>121</v>
      </c>
    </row>
    <row r="1370" spans="2:12" ht="105">
      <c r="B1370" s="24">
        <v>94131500</v>
      </c>
      <c r="C1370" s="28" t="s">
        <v>697</v>
      </c>
      <c r="D1370" s="25" t="s">
        <v>52</v>
      </c>
      <c r="E1370" s="25" t="s">
        <v>80</v>
      </c>
      <c r="F1370" s="25" t="s">
        <v>29</v>
      </c>
      <c r="G1370" s="25" t="s">
        <v>30</v>
      </c>
      <c r="H1370" s="27">
        <v>120000000</v>
      </c>
      <c r="I1370" s="27">
        <v>120000000</v>
      </c>
      <c r="J1370" s="25" t="s">
        <v>31</v>
      </c>
      <c r="K1370" s="25" t="s">
        <v>32</v>
      </c>
      <c r="L1370" s="26" t="s">
        <v>121</v>
      </c>
    </row>
    <row r="1371" spans="2:12" ht="105">
      <c r="B1371" s="24">
        <v>94131500</v>
      </c>
      <c r="C1371" s="28" t="s">
        <v>697</v>
      </c>
      <c r="D1371" s="25" t="s">
        <v>52</v>
      </c>
      <c r="E1371" s="25" t="s">
        <v>80</v>
      </c>
      <c r="F1371" s="25" t="s">
        <v>29</v>
      </c>
      <c r="G1371" s="25" t="s">
        <v>30</v>
      </c>
      <c r="H1371" s="27">
        <v>12000000</v>
      </c>
      <c r="I1371" s="27">
        <v>12000000</v>
      </c>
      <c r="J1371" s="25" t="s">
        <v>31</v>
      </c>
      <c r="K1371" s="25" t="s">
        <v>32</v>
      </c>
      <c r="L1371" s="26" t="s">
        <v>121</v>
      </c>
    </row>
    <row r="1372" spans="2:12" ht="60">
      <c r="B1372" s="24">
        <v>80111600</v>
      </c>
      <c r="C1372" s="28" t="s">
        <v>708</v>
      </c>
      <c r="D1372" s="25" t="s">
        <v>49</v>
      </c>
      <c r="E1372" s="25" t="s">
        <v>80</v>
      </c>
      <c r="F1372" s="25" t="s">
        <v>29</v>
      </c>
      <c r="G1372" s="25" t="s">
        <v>30</v>
      </c>
      <c r="H1372" s="27">
        <v>12420000</v>
      </c>
      <c r="I1372" s="27">
        <v>12420000</v>
      </c>
      <c r="J1372" s="25" t="s">
        <v>31</v>
      </c>
      <c r="K1372" s="25" t="s">
        <v>32</v>
      </c>
      <c r="L1372" s="26" t="s">
        <v>121</v>
      </c>
    </row>
    <row r="1373" spans="2:12" ht="75">
      <c r="B1373" s="24">
        <v>80111600</v>
      </c>
      <c r="C1373" s="28" t="s">
        <v>709</v>
      </c>
      <c r="D1373" s="25" t="s">
        <v>49</v>
      </c>
      <c r="E1373" s="25" t="s">
        <v>80</v>
      </c>
      <c r="F1373" s="25" t="s">
        <v>29</v>
      </c>
      <c r="G1373" s="25" t="s">
        <v>30</v>
      </c>
      <c r="H1373" s="27">
        <v>28000000</v>
      </c>
      <c r="I1373" s="27">
        <v>28000000</v>
      </c>
      <c r="J1373" s="25" t="s">
        <v>31</v>
      </c>
      <c r="K1373" s="25" t="s">
        <v>32</v>
      </c>
      <c r="L1373" s="26" t="s">
        <v>121</v>
      </c>
    </row>
    <row r="1374" spans="2:12" ht="105">
      <c r="B1374" s="24">
        <v>94131500</v>
      </c>
      <c r="C1374" s="28" t="s">
        <v>697</v>
      </c>
      <c r="D1374" s="25" t="s">
        <v>52</v>
      </c>
      <c r="E1374" s="25" t="s">
        <v>80</v>
      </c>
      <c r="F1374" s="25" t="s">
        <v>29</v>
      </c>
      <c r="G1374" s="25" t="s">
        <v>30</v>
      </c>
      <c r="H1374" s="27">
        <v>7000000</v>
      </c>
      <c r="I1374" s="27">
        <v>7000000</v>
      </c>
      <c r="J1374" s="25" t="s">
        <v>31</v>
      </c>
      <c r="K1374" s="25" t="s">
        <v>32</v>
      </c>
      <c r="L1374" s="26" t="s">
        <v>121</v>
      </c>
    </row>
    <row r="1375" spans="2:12" ht="105">
      <c r="B1375" s="24">
        <v>94131500</v>
      </c>
      <c r="C1375" s="28" t="s">
        <v>697</v>
      </c>
      <c r="D1375" s="25" t="s">
        <v>52</v>
      </c>
      <c r="E1375" s="25" t="s">
        <v>80</v>
      </c>
      <c r="F1375" s="25" t="s">
        <v>29</v>
      </c>
      <c r="G1375" s="25" t="s">
        <v>30</v>
      </c>
      <c r="H1375" s="27">
        <v>20000000</v>
      </c>
      <c r="I1375" s="27">
        <v>20000000</v>
      </c>
      <c r="J1375" s="25" t="s">
        <v>31</v>
      </c>
      <c r="K1375" s="25" t="s">
        <v>32</v>
      </c>
      <c r="L1375" s="26" t="s">
        <v>121</v>
      </c>
    </row>
    <row r="1376" spans="2:12" ht="105">
      <c r="B1376" s="24">
        <v>94131500</v>
      </c>
      <c r="C1376" s="28" t="s">
        <v>697</v>
      </c>
      <c r="D1376" s="25" t="s">
        <v>52</v>
      </c>
      <c r="E1376" s="25" t="s">
        <v>80</v>
      </c>
      <c r="F1376" s="25" t="s">
        <v>29</v>
      </c>
      <c r="G1376" s="25" t="s">
        <v>30</v>
      </c>
      <c r="H1376" s="27">
        <v>15000000</v>
      </c>
      <c r="I1376" s="27">
        <v>15000000</v>
      </c>
      <c r="J1376" s="25" t="s">
        <v>31</v>
      </c>
      <c r="K1376" s="25" t="s">
        <v>32</v>
      </c>
      <c r="L1376" s="26" t="s">
        <v>121</v>
      </c>
    </row>
    <row r="1377" spans="2:12" ht="60">
      <c r="B1377" s="24">
        <v>82121500</v>
      </c>
      <c r="C1377" s="28" t="s">
        <v>203</v>
      </c>
      <c r="D1377" s="25" t="s">
        <v>39</v>
      </c>
      <c r="E1377" s="25" t="s">
        <v>80</v>
      </c>
      <c r="F1377" s="25" t="s">
        <v>64</v>
      </c>
      <c r="G1377" s="25" t="s">
        <v>30</v>
      </c>
      <c r="H1377" s="27">
        <f>132000000-280000+1800000-7000000-3105000</f>
        <v>123415000</v>
      </c>
      <c r="I1377" s="27">
        <f>132000000-280000+1800000-7000000-3105000</f>
        <v>123415000</v>
      </c>
      <c r="J1377" s="25" t="s">
        <v>31</v>
      </c>
      <c r="K1377" s="25" t="s">
        <v>32</v>
      </c>
      <c r="L1377" s="26" t="s">
        <v>121</v>
      </c>
    </row>
    <row r="1378" spans="2:12" ht="90">
      <c r="B1378" s="24">
        <v>80111600</v>
      </c>
      <c r="C1378" s="28" t="s">
        <v>710</v>
      </c>
      <c r="D1378" s="25" t="s">
        <v>39</v>
      </c>
      <c r="E1378" s="25" t="s">
        <v>80</v>
      </c>
      <c r="F1378" s="25" t="s">
        <v>29</v>
      </c>
      <c r="G1378" s="25" t="s">
        <v>30</v>
      </c>
      <c r="H1378" s="27">
        <v>7000000</v>
      </c>
      <c r="I1378" s="27">
        <v>7000000</v>
      </c>
      <c r="J1378" s="25" t="s">
        <v>31</v>
      </c>
      <c r="K1378" s="25" t="s">
        <v>32</v>
      </c>
      <c r="L1378" s="26" t="s">
        <v>121</v>
      </c>
    </row>
    <row r="1379" spans="2:12" ht="75">
      <c r="B1379" s="24">
        <v>80111600</v>
      </c>
      <c r="C1379" s="28" t="s">
        <v>711</v>
      </c>
      <c r="D1379" s="25" t="s">
        <v>39</v>
      </c>
      <c r="E1379" s="25" t="s">
        <v>80</v>
      </c>
      <c r="F1379" s="25" t="s">
        <v>29</v>
      </c>
      <c r="G1379" s="25" t="s">
        <v>30</v>
      </c>
      <c r="H1379" s="27">
        <v>3105000</v>
      </c>
      <c r="I1379" s="27">
        <v>3105000</v>
      </c>
      <c r="J1379" s="25" t="s">
        <v>31</v>
      </c>
      <c r="K1379" s="25" t="s">
        <v>32</v>
      </c>
      <c r="L1379" s="26" t="s">
        <v>121</v>
      </c>
    </row>
    <row r="1380" spans="2:12" ht="105">
      <c r="B1380" s="24">
        <v>94131500</v>
      </c>
      <c r="C1380" s="28" t="s">
        <v>697</v>
      </c>
      <c r="D1380" s="25" t="s">
        <v>52</v>
      </c>
      <c r="E1380" s="25" t="s">
        <v>80</v>
      </c>
      <c r="F1380" s="25" t="s">
        <v>29</v>
      </c>
      <c r="G1380" s="25" t="s">
        <v>30</v>
      </c>
      <c r="H1380" s="27">
        <v>10000000</v>
      </c>
      <c r="I1380" s="27">
        <v>10000000</v>
      </c>
      <c r="J1380" s="25" t="s">
        <v>31</v>
      </c>
      <c r="K1380" s="25" t="s">
        <v>32</v>
      </c>
      <c r="L1380" s="26" t="s">
        <v>121</v>
      </c>
    </row>
    <row r="1381" spans="2:12" ht="90">
      <c r="B1381" s="24">
        <v>80111600</v>
      </c>
      <c r="C1381" s="28" t="s">
        <v>712</v>
      </c>
      <c r="D1381" s="25" t="s">
        <v>45</v>
      </c>
      <c r="E1381" s="25" t="s">
        <v>80</v>
      </c>
      <c r="F1381" s="25" t="s">
        <v>29</v>
      </c>
      <c r="G1381" s="25" t="s">
        <v>30</v>
      </c>
      <c r="H1381" s="27">
        <v>8800000</v>
      </c>
      <c r="I1381" s="27">
        <v>8800000</v>
      </c>
      <c r="J1381" s="25" t="s">
        <v>31</v>
      </c>
      <c r="K1381" s="25" t="s">
        <v>32</v>
      </c>
      <c r="L1381" s="26" t="s">
        <v>121</v>
      </c>
    </row>
    <row r="1382" spans="2:12" ht="90">
      <c r="B1382" s="24">
        <v>80111600</v>
      </c>
      <c r="C1382" s="28" t="s">
        <v>712</v>
      </c>
      <c r="D1382" s="25" t="s">
        <v>45</v>
      </c>
      <c r="E1382" s="25" t="s">
        <v>80</v>
      </c>
      <c r="F1382" s="25" t="s">
        <v>29</v>
      </c>
      <c r="G1382" s="25" t="s">
        <v>30</v>
      </c>
      <c r="H1382" s="27">
        <v>8800000</v>
      </c>
      <c r="I1382" s="27">
        <v>8800000</v>
      </c>
      <c r="J1382" s="25" t="s">
        <v>31</v>
      </c>
      <c r="K1382" s="25" t="s">
        <v>32</v>
      </c>
      <c r="L1382" s="26" t="s">
        <v>121</v>
      </c>
    </row>
    <row r="1383" spans="2:12" ht="90">
      <c r="B1383" s="24">
        <v>80111600</v>
      </c>
      <c r="C1383" s="28" t="s">
        <v>712</v>
      </c>
      <c r="D1383" s="25" t="s">
        <v>45</v>
      </c>
      <c r="E1383" s="25" t="s">
        <v>80</v>
      </c>
      <c r="F1383" s="25" t="s">
        <v>29</v>
      </c>
      <c r="G1383" s="25" t="s">
        <v>30</v>
      </c>
      <c r="H1383" s="27">
        <v>8800000</v>
      </c>
      <c r="I1383" s="27">
        <v>8800000</v>
      </c>
      <c r="J1383" s="25" t="s">
        <v>31</v>
      </c>
      <c r="K1383" s="25" t="s">
        <v>32</v>
      </c>
      <c r="L1383" s="26" t="s">
        <v>121</v>
      </c>
    </row>
    <row r="1384" spans="2:12" ht="90">
      <c r="B1384" s="24">
        <v>80111600</v>
      </c>
      <c r="C1384" s="28" t="s">
        <v>712</v>
      </c>
      <c r="D1384" s="25" t="s">
        <v>45</v>
      </c>
      <c r="E1384" s="25" t="s">
        <v>80</v>
      </c>
      <c r="F1384" s="25" t="s">
        <v>29</v>
      </c>
      <c r="G1384" s="25" t="s">
        <v>30</v>
      </c>
      <c r="H1384" s="27">
        <v>8800000</v>
      </c>
      <c r="I1384" s="27">
        <v>8800000</v>
      </c>
      <c r="J1384" s="25" t="s">
        <v>31</v>
      </c>
      <c r="K1384" s="25" t="s">
        <v>32</v>
      </c>
      <c r="L1384" s="26" t="s">
        <v>121</v>
      </c>
    </row>
    <row r="1385" spans="2:12" ht="90">
      <c r="B1385" s="24">
        <v>80111600</v>
      </c>
      <c r="C1385" s="28" t="s">
        <v>712</v>
      </c>
      <c r="D1385" s="25" t="s">
        <v>45</v>
      </c>
      <c r="E1385" s="25" t="s">
        <v>80</v>
      </c>
      <c r="F1385" s="25" t="s">
        <v>29</v>
      </c>
      <c r="G1385" s="25" t="s">
        <v>30</v>
      </c>
      <c r="H1385" s="27">
        <v>8800000</v>
      </c>
      <c r="I1385" s="27">
        <v>8800000</v>
      </c>
      <c r="J1385" s="25" t="s">
        <v>31</v>
      </c>
      <c r="K1385" s="25" t="s">
        <v>32</v>
      </c>
      <c r="L1385" s="26" t="s">
        <v>121</v>
      </c>
    </row>
    <row r="1386" spans="2:12" ht="90">
      <c r="B1386" s="24">
        <v>80111600</v>
      </c>
      <c r="C1386" s="28" t="s">
        <v>712</v>
      </c>
      <c r="D1386" s="25" t="s">
        <v>45</v>
      </c>
      <c r="E1386" s="25" t="s">
        <v>80</v>
      </c>
      <c r="F1386" s="25" t="s">
        <v>29</v>
      </c>
      <c r="G1386" s="25" t="s">
        <v>30</v>
      </c>
      <c r="H1386" s="27">
        <v>8800000</v>
      </c>
      <c r="I1386" s="27">
        <v>8800000</v>
      </c>
      <c r="J1386" s="25" t="s">
        <v>31</v>
      </c>
      <c r="K1386" s="25" t="s">
        <v>32</v>
      </c>
      <c r="L1386" s="26" t="s">
        <v>121</v>
      </c>
    </row>
    <row r="1387" spans="2:12" ht="90">
      <c r="B1387" s="24">
        <v>80111600</v>
      </c>
      <c r="C1387" s="28" t="s">
        <v>712</v>
      </c>
      <c r="D1387" s="25" t="s">
        <v>45</v>
      </c>
      <c r="E1387" s="25" t="s">
        <v>80</v>
      </c>
      <c r="F1387" s="25" t="s">
        <v>29</v>
      </c>
      <c r="G1387" s="25" t="s">
        <v>30</v>
      </c>
      <c r="H1387" s="27">
        <v>8800000</v>
      </c>
      <c r="I1387" s="27">
        <v>8800000</v>
      </c>
      <c r="J1387" s="25" t="s">
        <v>31</v>
      </c>
      <c r="K1387" s="25" t="s">
        <v>32</v>
      </c>
      <c r="L1387" s="26" t="s">
        <v>121</v>
      </c>
    </row>
    <row r="1388" spans="2:12" ht="90">
      <c r="B1388" s="24">
        <v>80111600</v>
      </c>
      <c r="C1388" s="28" t="s">
        <v>712</v>
      </c>
      <c r="D1388" s="25" t="s">
        <v>45</v>
      </c>
      <c r="E1388" s="25" t="s">
        <v>80</v>
      </c>
      <c r="F1388" s="25" t="s">
        <v>29</v>
      </c>
      <c r="G1388" s="25" t="s">
        <v>30</v>
      </c>
      <c r="H1388" s="27">
        <v>8800000</v>
      </c>
      <c r="I1388" s="27">
        <v>8800000</v>
      </c>
      <c r="J1388" s="25" t="s">
        <v>31</v>
      </c>
      <c r="K1388" s="25" t="s">
        <v>32</v>
      </c>
      <c r="L1388" s="26" t="s">
        <v>121</v>
      </c>
    </row>
    <row r="1389" spans="2:12" ht="90">
      <c r="B1389" s="24">
        <v>80111600</v>
      </c>
      <c r="C1389" s="28" t="s">
        <v>712</v>
      </c>
      <c r="D1389" s="25" t="s">
        <v>45</v>
      </c>
      <c r="E1389" s="25" t="s">
        <v>80</v>
      </c>
      <c r="F1389" s="25" t="s">
        <v>29</v>
      </c>
      <c r="G1389" s="25" t="s">
        <v>30</v>
      </c>
      <c r="H1389" s="27">
        <v>8800000</v>
      </c>
      <c r="I1389" s="27">
        <v>8800000</v>
      </c>
      <c r="J1389" s="25" t="s">
        <v>31</v>
      </c>
      <c r="K1389" s="25" t="s">
        <v>32</v>
      </c>
      <c r="L1389" s="26" t="s">
        <v>121</v>
      </c>
    </row>
    <row r="1390" spans="2:12" ht="90">
      <c r="B1390" s="24">
        <v>80111600</v>
      </c>
      <c r="C1390" s="28" t="s">
        <v>712</v>
      </c>
      <c r="D1390" s="25" t="s">
        <v>45</v>
      </c>
      <c r="E1390" s="25" t="s">
        <v>80</v>
      </c>
      <c r="F1390" s="25" t="s">
        <v>29</v>
      </c>
      <c r="G1390" s="25" t="s">
        <v>30</v>
      </c>
      <c r="H1390" s="27">
        <v>8800000</v>
      </c>
      <c r="I1390" s="27">
        <v>8800000</v>
      </c>
      <c r="J1390" s="25" t="s">
        <v>31</v>
      </c>
      <c r="K1390" s="25" t="s">
        <v>32</v>
      </c>
      <c r="L1390" s="26" t="s">
        <v>121</v>
      </c>
    </row>
    <row r="1391" spans="2:12" ht="90">
      <c r="B1391" s="24">
        <v>80111600</v>
      </c>
      <c r="C1391" s="28" t="s">
        <v>712</v>
      </c>
      <c r="D1391" s="25" t="s">
        <v>45</v>
      </c>
      <c r="E1391" s="25" t="s">
        <v>80</v>
      </c>
      <c r="F1391" s="25" t="s">
        <v>29</v>
      </c>
      <c r="G1391" s="25" t="s">
        <v>30</v>
      </c>
      <c r="H1391" s="27">
        <v>8800000</v>
      </c>
      <c r="I1391" s="27">
        <v>8800000</v>
      </c>
      <c r="J1391" s="25" t="s">
        <v>31</v>
      </c>
      <c r="K1391" s="25" t="s">
        <v>32</v>
      </c>
      <c r="L1391" s="26" t="s">
        <v>121</v>
      </c>
    </row>
    <row r="1392" spans="2:12" ht="90">
      <c r="B1392" s="24">
        <v>80111600</v>
      </c>
      <c r="C1392" s="28" t="s">
        <v>712</v>
      </c>
      <c r="D1392" s="25" t="s">
        <v>45</v>
      </c>
      <c r="E1392" s="25" t="s">
        <v>80</v>
      </c>
      <c r="F1392" s="25" t="s">
        <v>29</v>
      </c>
      <c r="G1392" s="25" t="s">
        <v>30</v>
      </c>
      <c r="H1392" s="27">
        <v>8800000</v>
      </c>
      <c r="I1392" s="27">
        <v>8800000</v>
      </c>
      <c r="J1392" s="25" t="s">
        <v>31</v>
      </c>
      <c r="K1392" s="25" t="s">
        <v>32</v>
      </c>
      <c r="L1392" s="26" t="s">
        <v>121</v>
      </c>
    </row>
    <row r="1393" spans="2:12" ht="90">
      <c r="B1393" s="24">
        <v>80111600</v>
      </c>
      <c r="C1393" s="28" t="s">
        <v>712</v>
      </c>
      <c r="D1393" s="25" t="s">
        <v>45</v>
      </c>
      <c r="E1393" s="25" t="s">
        <v>80</v>
      </c>
      <c r="F1393" s="25" t="s">
        <v>29</v>
      </c>
      <c r="G1393" s="25" t="s">
        <v>30</v>
      </c>
      <c r="H1393" s="27">
        <v>8800000</v>
      </c>
      <c r="I1393" s="27">
        <v>8800000</v>
      </c>
      <c r="J1393" s="25" t="s">
        <v>31</v>
      </c>
      <c r="K1393" s="25" t="s">
        <v>32</v>
      </c>
      <c r="L1393" s="26" t="s">
        <v>121</v>
      </c>
    </row>
    <row r="1394" spans="2:12" ht="90">
      <c r="B1394" s="24">
        <v>80111600</v>
      </c>
      <c r="C1394" s="28" t="s">
        <v>712</v>
      </c>
      <c r="D1394" s="25" t="s">
        <v>45</v>
      </c>
      <c r="E1394" s="25" t="s">
        <v>80</v>
      </c>
      <c r="F1394" s="25" t="s">
        <v>29</v>
      </c>
      <c r="G1394" s="25" t="s">
        <v>30</v>
      </c>
      <c r="H1394" s="27">
        <v>8800000</v>
      </c>
      <c r="I1394" s="27">
        <v>8800000</v>
      </c>
      <c r="J1394" s="25" t="s">
        <v>31</v>
      </c>
      <c r="K1394" s="25" t="s">
        <v>32</v>
      </c>
      <c r="L1394" s="26" t="s">
        <v>121</v>
      </c>
    </row>
    <row r="1395" spans="2:12" ht="105">
      <c r="B1395" s="24">
        <v>80111600</v>
      </c>
      <c r="C1395" s="28" t="s">
        <v>713</v>
      </c>
      <c r="D1395" s="25" t="s">
        <v>45</v>
      </c>
      <c r="E1395" s="25" t="s">
        <v>80</v>
      </c>
      <c r="F1395" s="25" t="s">
        <v>29</v>
      </c>
      <c r="G1395" s="25" t="s">
        <v>30</v>
      </c>
      <c r="H1395" s="27">
        <v>8800000</v>
      </c>
      <c r="I1395" s="27">
        <v>8800000</v>
      </c>
      <c r="J1395" s="25" t="s">
        <v>31</v>
      </c>
      <c r="K1395" s="25" t="s">
        <v>32</v>
      </c>
      <c r="L1395" s="26" t="s">
        <v>121</v>
      </c>
    </row>
    <row r="1396" spans="2:12" ht="105">
      <c r="B1396" s="24">
        <v>80111600</v>
      </c>
      <c r="C1396" s="28" t="s">
        <v>713</v>
      </c>
      <c r="D1396" s="25" t="s">
        <v>45</v>
      </c>
      <c r="E1396" s="25" t="s">
        <v>80</v>
      </c>
      <c r="F1396" s="25" t="s">
        <v>29</v>
      </c>
      <c r="G1396" s="25" t="s">
        <v>30</v>
      </c>
      <c r="H1396" s="27">
        <v>8800000</v>
      </c>
      <c r="I1396" s="27">
        <v>8800000</v>
      </c>
      <c r="J1396" s="25" t="s">
        <v>31</v>
      </c>
      <c r="K1396" s="25" t="s">
        <v>32</v>
      </c>
      <c r="L1396" s="26" t="s">
        <v>121</v>
      </c>
    </row>
    <row r="1397" spans="2:12" ht="105">
      <c r="B1397" s="24">
        <v>80111600</v>
      </c>
      <c r="C1397" s="28" t="s">
        <v>713</v>
      </c>
      <c r="D1397" s="25" t="s">
        <v>45</v>
      </c>
      <c r="E1397" s="25" t="s">
        <v>80</v>
      </c>
      <c r="F1397" s="25" t="s">
        <v>29</v>
      </c>
      <c r="G1397" s="25" t="s">
        <v>30</v>
      </c>
      <c r="H1397" s="27">
        <v>8800000</v>
      </c>
      <c r="I1397" s="27">
        <v>8800000</v>
      </c>
      <c r="J1397" s="25" t="s">
        <v>31</v>
      </c>
      <c r="K1397" s="25" t="s">
        <v>32</v>
      </c>
      <c r="L1397" s="26" t="s">
        <v>121</v>
      </c>
    </row>
    <row r="1398" spans="2:12" ht="105">
      <c r="B1398" s="24">
        <v>80111600</v>
      </c>
      <c r="C1398" s="28" t="s">
        <v>713</v>
      </c>
      <c r="D1398" s="25" t="s">
        <v>45</v>
      </c>
      <c r="E1398" s="25" t="s">
        <v>80</v>
      </c>
      <c r="F1398" s="25" t="s">
        <v>29</v>
      </c>
      <c r="G1398" s="25" t="s">
        <v>30</v>
      </c>
      <c r="H1398" s="27">
        <v>8800000</v>
      </c>
      <c r="I1398" s="27">
        <v>8800000</v>
      </c>
      <c r="J1398" s="25" t="s">
        <v>31</v>
      </c>
      <c r="K1398" s="25" t="s">
        <v>32</v>
      </c>
      <c r="L1398" s="26" t="s">
        <v>121</v>
      </c>
    </row>
    <row r="1399" spans="2:12" ht="105">
      <c r="B1399" s="24">
        <v>80111600</v>
      </c>
      <c r="C1399" s="28" t="s">
        <v>713</v>
      </c>
      <c r="D1399" s="25" t="s">
        <v>45</v>
      </c>
      <c r="E1399" s="25" t="s">
        <v>80</v>
      </c>
      <c r="F1399" s="25" t="s">
        <v>29</v>
      </c>
      <c r="G1399" s="25" t="s">
        <v>30</v>
      </c>
      <c r="H1399" s="27">
        <v>8800000</v>
      </c>
      <c r="I1399" s="27">
        <v>8800000</v>
      </c>
      <c r="J1399" s="25" t="s">
        <v>31</v>
      </c>
      <c r="K1399" s="25" t="s">
        <v>32</v>
      </c>
      <c r="L1399" s="26" t="s">
        <v>121</v>
      </c>
    </row>
    <row r="1400" spans="2:12" ht="90">
      <c r="B1400" s="24">
        <v>80111600</v>
      </c>
      <c r="C1400" s="28" t="s">
        <v>714</v>
      </c>
      <c r="D1400" s="25" t="s">
        <v>45</v>
      </c>
      <c r="E1400" s="25" t="s">
        <v>80</v>
      </c>
      <c r="F1400" s="25" t="s">
        <v>29</v>
      </c>
      <c r="G1400" s="25" t="s">
        <v>30</v>
      </c>
      <c r="H1400" s="27">
        <v>8800000</v>
      </c>
      <c r="I1400" s="27">
        <v>8800000</v>
      </c>
      <c r="J1400" s="25" t="s">
        <v>31</v>
      </c>
      <c r="K1400" s="25" t="s">
        <v>32</v>
      </c>
      <c r="L1400" s="26" t="s">
        <v>121</v>
      </c>
    </row>
    <row r="1401" spans="2:12" ht="75">
      <c r="B1401" s="24">
        <v>80111600</v>
      </c>
      <c r="C1401" s="28" t="s">
        <v>715</v>
      </c>
      <c r="D1401" s="25" t="s">
        <v>55</v>
      </c>
      <c r="E1401" s="25" t="s">
        <v>37</v>
      </c>
      <c r="F1401" s="25" t="s">
        <v>29</v>
      </c>
      <c r="G1401" s="25" t="s">
        <v>30</v>
      </c>
      <c r="H1401" s="27">
        <v>34200000</v>
      </c>
      <c r="I1401" s="27">
        <v>34200000</v>
      </c>
      <c r="J1401" s="25" t="s">
        <v>31</v>
      </c>
      <c r="K1401" s="25" t="s">
        <v>32</v>
      </c>
      <c r="L1401" s="26" t="s">
        <v>121</v>
      </c>
    </row>
    <row r="1402" spans="2:12" ht="60">
      <c r="B1402" s="24">
        <v>80111600</v>
      </c>
      <c r="C1402" s="28" t="s">
        <v>716</v>
      </c>
      <c r="D1402" s="25" t="s">
        <v>49</v>
      </c>
      <c r="E1402" s="25" t="s">
        <v>50</v>
      </c>
      <c r="F1402" s="25" t="s">
        <v>29</v>
      </c>
      <c r="G1402" s="25" t="s">
        <v>30</v>
      </c>
      <c r="H1402" s="27">
        <v>16900000</v>
      </c>
      <c r="I1402" s="27">
        <v>16900000</v>
      </c>
      <c r="J1402" s="25" t="s">
        <v>31</v>
      </c>
      <c r="K1402" s="25" t="s">
        <v>32</v>
      </c>
      <c r="L1402" s="26" t="s">
        <v>121</v>
      </c>
    </row>
    <row r="1403" spans="2:12" ht="60">
      <c r="B1403" s="24">
        <v>80111600</v>
      </c>
      <c r="C1403" s="28" t="s">
        <v>717</v>
      </c>
      <c r="D1403" s="25" t="s">
        <v>77</v>
      </c>
      <c r="E1403" s="25" t="s">
        <v>50</v>
      </c>
      <c r="F1403" s="25" t="s">
        <v>29</v>
      </c>
      <c r="G1403" s="25" t="s">
        <v>30</v>
      </c>
      <c r="H1403" s="27">
        <v>16900000</v>
      </c>
      <c r="I1403" s="27">
        <v>16900000</v>
      </c>
      <c r="J1403" s="25" t="s">
        <v>31</v>
      </c>
      <c r="K1403" s="25" t="s">
        <v>32</v>
      </c>
      <c r="L1403" s="26" t="s">
        <v>121</v>
      </c>
    </row>
    <row r="1404" spans="2:12" ht="75">
      <c r="B1404" s="24">
        <v>80111600</v>
      </c>
      <c r="C1404" s="28" t="s">
        <v>718</v>
      </c>
      <c r="D1404" s="25" t="s">
        <v>77</v>
      </c>
      <c r="E1404" s="25" t="s">
        <v>50</v>
      </c>
      <c r="F1404" s="25" t="s">
        <v>29</v>
      </c>
      <c r="G1404" s="25" t="s">
        <v>30</v>
      </c>
      <c r="H1404" s="27">
        <v>45760000</v>
      </c>
      <c r="I1404" s="27">
        <v>45760000</v>
      </c>
      <c r="J1404" s="25" t="s">
        <v>31</v>
      </c>
      <c r="K1404" s="25" t="s">
        <v>32</v>
      </c>
      <c r="L1404" s="26" t="s">
        <v>121</v>
      </c>
    </row>
    <row r="1405" spans="2:12" ht="60">
      <c r="B1405" s="24">
        <v>80111600</v>
      </c>
      <c r="C1405" s="28" t="s">
        <v>719</v>
      </c>
      <c r="D1405" s="25" t="s">
        <v>49</v>
      </c>
      <c r="E1405" s="25" t="s">
        <v>50</v>
      </c>
      <c r="F1405" s="25" t="s">
        <v>29</v>
      </c>
      <c r="G1405" s="25" t="s">
        <v>30</v>
      </c>
      <c r="H1405" s="27">
        <v>16900000</v>
      </c>
      <c r="I1405" s="27">
        <v>16900000</v>
      </c>
      <c r="J1405" s="25" t="s">
        <v>31</v>
      </c>
      <c r="K1405" s="25" t="s">
        <v>32</v>
      </c>
      <c r="L1405" s="26" t="s">
        <v>121</v>
      </c>
    </row>
    <row r="1406" spans="2:12" ht="60">
      <c r="B1406" s="24">
        <v>93141701</v>
      </c>
      <c r="C1406" s="28" t="s">
        <v>469</v>
      </c>
      <c r="D1406" s="25" t="s">
        <v>45</v>
      </c>
      <c r="E1406" s="25" t="s">
        <v>80</v>
      </c>
      <c r="F1406" s="25" t="s">
        <v>29</v>
      </c>
      <c r="G1406" s="25" t="s">
        <v>30</v>
      </c>
      <c r="H1406" s="27">
        <v>24750000</v>
      </c>
      <c r="I1406" s="27">
        <v>24750000</v>
      </c>
      <c r="J1406" s="25" t="s">
        <v>31</v>
      </c>
      <c r="K1406" s="25" t="s">
        <v>32</v>
      </c>
      <c r="L1406" s="26" t="s">
        <v>119</v>
      </c>
    </row>
    <row r="1407" spans="2:12" ht="60">
      <c r="B1407" s="24">
        <v>93141701</v>
      </c>
      <c r="C1407" s="28" t="s">
        <v>469</v>
      </c>
      <c r="D1407" s="25" t="s">
        <v>45</v>
      </c>
      <c r="E1407" s="25" t="s">
        <v>80</v>
      </c>
      <c r="F1407" s="25" t="s">
        <v>29</v>
      </c>
      <c r="G1407" s="25" t="s">
        <v>30</v>
      </c>
      <c r="H1407" s="27">
        <v>2000000</v>
      </c>
      <c r="I1407" s="27">
        <v>2000000</v>
      </c>
      <c r="J1407" s="25" t="s">
        <v>31</v>
      </c>
      <c r="K1407" s="25" t="s">
        <v>32</v>
      </c>
      <c r="L1407" s="26" t="s">
        <v>119</v>
      </c>
    </row>
    <row r="1408" spans="2:12" ht="60">
      <c r="B1408" s="24">
        <v>93141701</v>
      </c>
      <c r="C1408" s="28" t="s">
        <v>469</v>
      </c>
      <c r="D1408" s="25" t="s">
        <v>45</v>
      </c>
      <c r="E1408" s="25" t="s">
        <v>80</v>
      </c>
      <c r="F1408" s="25" t="s">
        <v>29</v>
      </c>
      <c r="G1408" s="25" t="s">
        <v>30</v>
      </c>
      <c r="H1408" s="27">
        <v>42230000</v>
      </c>
      <c r="I1408" s="27">
        <v>42230000</v>
      </c>
      <c r="J1408" s="25" t="s">
        <v>31</v>
      </c>
      <c r="K1408" s="25" t="s">
        <v>32</v>
      </c>
      <c r="L1408" s="26" t="s">
        <v>119</v>
      </c>
    </row>
    <row r="1409" spans="2:12" ht="90">
      <c r="B1409" s="24">
        <v>94131500</v>
      </c>
      <c r="C1409" s="28" t="s">
        <v>649</v>
      </c>
      <c r="D1409" s="25" t="s">
        <v>44</v>
      </c>
      <c r="E1409" s="25" t="s">
        <v>80</v>
      </c>
      <c r="F1409" s="25" t="s">
        <v>29</v>
      </c>
      <c r="G1409" s="25" t="s">
        <v>30</v>
      </c>
      <c r="H1409" s="27">
        <f>100000000-50000000-36470007-221842-420000-10000000-131440</f>
        <v>2756711</v>
      </c>
      <c r="I1409" s="27">
        <f>100000000-50000000-36470007-221842-420000-10000000-131440</f>
        <v>2756711</v>
      </c>
      <c r="J1409" s="25" t="s">
        <v>31</v>
      </c>
      <c r="K1409" s="25" t="s">
        <v>32</v>
      </c>
      <c r="L1409" s="26" t="s">
        <v>479</v>
      </c>
    </row>
    <row r="1410" spans="2:12" ht="105">
      <c r="B1410" s="24">
        <v>94131500</v>
      </c>
      <c r="C1410" s="28" t="s">
        <v>279</v>
      </c>
      <c r="D1410" s="25" t="s">
        <v>44</v>
      </c>
      <c r="E1410" s="25" t="s">
        <v>80</v>
      </c>
      <c r="F1410" s="25" t="s">
        <v>29</v>
      </c>
      <c r="G1410" s="25" t="s">
        <v>30</v>
      </c>
      <c r="H1410" s="27">
        <v>38404</v>
      </c>
      <c r="I1410" s="27">
        <v>38404</v>
      </c>
      <c r="J1410" s="25" t="s">
        <v>31</v>
      </c>
      <c r="K1410" s="25" t="s">
        <v>32</v>
      </c>
      <c r="L1410" s="26" t="s">
        <v>479</v>
      </c>
    </row>
    <row r="1411" spans="2:12" ht="75">
      <c r="B1411" s="24">
        <v>14111807</v>
      </c>
      <c r="C1411" s="28" t="s">
        <v>720</v>
      </c>
      <c r="D1411" s="25" t="s">
        <v>55</v>
      </c>
      <c r="E1411" s="25" t="s">
        <v>80</v>
      </c>
      <c r="F1411" s="25" t="s">
        <v>48</v>
      </c>
      <c r="G1411" s="25" t="s">
        <v>30</v>
      </c>
      <c r="H1411" s="27">
        <v>50000000</v>
      </c>
      <c r="I1411" s="27">
        <v>50000000</v>
      </c>
      <c r="J1411" s="25" t="s">
        <v>31</v>
      </c>
      <c r="K1411" s="25" t="s">
        <v>32</v>
      </c>
      <c r="L1411" s="26" t="s">
        <v>119</v>
      </c>
    </row>
    <row r="1412" spans="2:12" ht="60">
      <c r="B1412" s="24">
        <v>93141701</v>
      </c>
      <c r="C1412" s="28" t="s">
        <v>469</v>
      </c>
      <c r="D1412" s="25" t="s">
        <v>45</v>
      </c>
      <c r="E1412" s="25" t="s">
        <v>80</v>
      </c>
      <c r="F1412" s="25" t="s">
        <v>29</v>
      </c>
      <c r="G1412" s="25" t="s">
        <v>30</v>
      </c>
      <c r="H1412" s="27">
        <f>54800000-1680000-326400-1660800</f>
        <v>51132800</v>
      </c>
      <c r="I1412" s="27">
        <f>54800000-1680000-326400-1660800</f>
        <v>51132800</v>
      </c>
      <c r="J1412" s="25" t="s">
        <v>31</v>
      </c>
      <c r="K1412" s="25" t="s">
        <v>32</v>
      </c>
      <c r="L1412" s="26" t="s">
        <v>119</v>
      </c>
    </row>
    <row r="1413" spans="2:12" ht="45">
      <c r="B1413" s="24">
        <v>93141701</v>
      </c>
      <c r="C1413" s="28" t="s">
        <v>721</v>
      </c>
      <c r="D1413" s="25" t="s">
        <v>45</v>
      </c>
      <c r="E1413" s="25" t="s">
        <v>80</v>
      </c>
      <c r="F1413" s="25" t="s">
        <v>29</v>
      </c>
      <c r="G1413" s="25" t="s">
        <v>30</v>
      </c>
      <c r="H1413" s="27">
        <v>12500000</v>
      </c>
      <c r="I1413" s="27">
        <v>12500000</v>
      </c>
      <c r="J1413" s="25" t="s">
        <v>31</v>
      </c>
      <c r="K1413" s="25" t="s">
        <v>32</v>
      </c>
      <c r="L1413" s="26" t="s">
        <v>119</v>
      </c>
    </row>
    <row r="1414" spans="2:12" ht="45">
      <c r="B1414" s="24">
        <v>80111600</v>
      </c>
      <c r="C1414" s="28" t="s">
        <v>721</v>
      </c>
      <c r="D1414" s="25" t="s">
        <v>45</v>
      </c>
      <c r="E1414" s="25" t="s">
        <v>76</v>
      </c>
      <c r="F1414" s="25" t="s">
        <v>29</v>
      </c>
      <c r="G1414" s="25" t="s">
        <v>30</v>
      </c>
      <c r="H1414" s="27">
        <f>23800000-22610000+1015569</f>
        <v>2205569</v>
      </c>
      <c r="I1414" s="27">
        <f>23800000-22610000+1015569</f>
        <v>2205569</v>
      </c>
      <c r="J1414" s="25" t="s">
        <v>31</v>
      </c>
      <c r="K1414" s="25" t="s">
        <v>32</v>
      </c>
      <c r="L1414" s="26" t="s">
        <v>119</v>
      </c>
    </row>
    <row r="1415" spans="2:12" ht="75">
      <c r="B1415" s="24">
        <v>80111600</v>
      </c>
      <c r="C1415" s="28" t="s">
        <v>636</v>
      </c>
      <c r="D1415" s="25" t="s">
        <v>49</v>
      </c>
      <c r="E1415" s="25" t="s">
        <v>58</v>
      </c>
      <c r="F1415" s="25" t="s">
        <v>29</v>
      </c>
      <c r="G1415" s="25" t="s">
        <v>30</v>
      </c>
      <c r="H1415" s="27">
        <v>22610000</v>
      </c>
      <c r="I1415" s="27">
        <v>22610000</v>
      </c>
      <c r="J1415" s="25" t="s">
        <v>31</v>
      </c>
      <c r="K1415" s="25" t="s">
        <v>32</v>
      </c>
      <c r="L1415" s="26" t="s">
        <v>119</v>
      </c>
    </row>
    <row r="1416" spans="2:12" ht="60">
      <c r="B1416" s="24">
        <v>93141701</v>
      </c>
      <c r="C1416" s="28" t="s">
        <v>469</v>
      </c>
      <c r="D1416" s="25" t="s">
        <v>45</v>
      </c>
      <c r="E1416" s="25" t="s">
        <v>80</v>
      </c>
      <c r="F1416" s="25" t="s">
        <v>29</v>
      </c>
      <c r="G1416" s="25" t="s">
        <v>30</v>
      </c>
      <c r="H1416" s="27">
        <v>30234431</v>
      </c>
      <c r="I1416" s="27">
        <v>30234431</v>
      </c>
      <c r="J1416" s="25" t="s">
        <v>31</v>
      </c>
      <c r="K1416" s="25" t="s">
        <v>32</v>
      </c>
      <c r="L1416" s="26" t="s">
        <v>119</v>
      </c>
    </row>
    <row r="1417" spans="2:12" ht="75">
      <c r="B1417" s="24">
        <v>80111600</v>
      </c>
      <c r="C1417" s="28" t="s">
        <v>722</v>
      </c>
      <c r="D1417" s="25" t="s">
        <v>41</v>
      </c>
      <c r="E1417" s="25" t="s">
        <v>111</v>
      </c>
      <c r="F1417" s="25" t="s">
        <v>29</v>
      </c>
      <c r="G1417" s="25" t="s">
        <v>30</v>
      </c>
      <c r="H1417" s="27">
        <v>11600000</v>
      </c>
      <c r="I1417" s="27">
        <v>11600000</v>
      </c>
      <c r="J1417" s="25" t="s">
        <v>31</v>
      </c>
      <c r="K1417" s="25" t="s">
        <v>32</v>
      </c>
      <c r="L1417" s="26" t="s">
        <v>119</v>
      </c>
    </row>
    <row r="1418" spans="2:12" ht="60">
      <c r="B1418" s="24">
        <v>80111600</v>
      </c>
      <c r="C1418" s="28" t="s">
        <v>723</v>
      </c>
      <c r="D1418" s="25" t="s">
        <v>49</v>
      </c>
      <c r="E1418" s="25" t="s">
        <v>76</v>
      </c>
      <c r="F1418" s="25" t="s">
        <v>29</v>
      </c>
      <c r="G1418" s="25" t="s">
        <v>30</v>
      </c>
      <c r="H1418" s="27">
        <v>22000000</v>
      </c>
      <c r="I1418" s="27">
        <v>22000000</v>
      </c>
      <c r="J1418" s="25" t="s">
        <v>31</v>
      </c>
      <c r="K1418" s="25" t="s">
        <v>32</v>
      </c>
      <c r="L1418" s="26" t="s">
        <v>119</v>
      </c>
    </row>
    <row r="1419" spans="2:12" ht="60">
      <c r="B1419" s="24">
        <v>93141701</v>
      </c>
      <c r="C1419" s="28" t="s">
        <v>469</v>
      </c>
      <c r="D1419" s="25" t="s">
        <v>45</v>
      </c>
      <c r="E1419" s="25" t="s">
        <v>80</v>
      </c>
      <c r="F1419" s="25" t="s">
        <v>29</v>
      </c>
      <c r="G1419" s="25" t="s">
        <v>30</v>
      </c>
      <c r="H1419" s="27">
        <f>53000000+12630000</f>
        <v>65630000</v>
      </c>
      <c r="I1419" s="27">
        <f>53000000+12630000</f>
        <v>65630000</v>
      </c>
      <c r="J1419" s="25" t="s">
        <v>31</v>
      </c>
      <c r="K1419" s="25" t="s">
        <v>32</v>
      </c>
      <c r="L1419" s="26" t="s">
        <v>119</v>
      </c>
    </row>
    <row r="1420" spans="2:12" ht="60">
      <c r="B1420" s="24">
        <v>80111600</v>
      </c>
      <c r="C1420" s="28" t="s">
        <v>724</v>
      </c>
      <c r="D1420" s="25" t="s">
        <v>44</v>
      </c>
      <c r="E1420" s="25" t="s">
        <v>95</v>
      </c>
      <c r="F1420" s="25" t="s">
        <v>29</v>
      </c>
      <c r="G1420" s="25" t="s">
        <v>30</v>
      </c>
      <c r="H1420" s="27">
        <v>5000000</v>
      </c>
      <c r="I1420" s="27">
        <v>5000000</v>
      </c>
      <c r="J1420" s="25" t="s">
        <v>31</v>
      </c>
      <c r="K1420" s="25" t="s">
        <v>32</v>
      </c>
      <c r="L1420" s="26" t="s">
        <v>115</v>
      </c>
    </row>
    <row r="1421" spans="2:12" ht="30">
      <c r="B1421" s="24">
        <v>80111600</v>
      </c>
      <c r="C1421" s="28" t="s">
        <v>725</v>
      </c>
      <c r="D1421" s="25" t="s">
        <v>45</v>
      </c>
      <c r="E1421" s="25" t="s">
        <v>95</v>
      </c>
      <c r="F1421" s="25" t="s">
        <v>29</v>
      </c>
      <c r="G1421" s="25" t="s">
        <v>30</v>
      </c>
      <c r="H1421" s="27">
        <f>844800-835200+3498400+2550600</f>
        <v>6058600</v>
      </c>
      <c r="I1421" s="27">
        <f>844800-835200+3498400+2550600</f>
        <v>6058600</v>
      </c>
      <c r="J1421" s="25" t="s">
        <v>31</v>
      </c>
      <c r="K1421" s="25" t="s">
        <v>32</v>
      </c>
      <c r="L1421" s="26" t="s">
        <v>115</v>
      </c>
    </row>
    <row r="1422" spans="2:12" ht="30">
      <c r="B1422" s="24">
        <v>80111600</v>
      </c>
      <c r="C1422" s="28" t="s">
        <v>725</v>
      </c>
      <c r="D1422" s="25" t="s">
        <v>45</v>
      </c>
      <c r="E1422" s="25" t="s">
        <v>95</v>
      </c>
      <c r="F1422" s="25" t="s">
        <v>29</v>
      </c>
      <c r="G1422" s="25" t="s">
        <v>30</v>
      </c>
      <c r="H1422" s="27">
        <f>9910204-2533632-4000000-483184</f>
        <v>2893388</v>
      </c>
      <c r="I1422" s="27">
        <f>9910204-2533632-4000000-483184</f>
        <v>2893388</v>
      </c>
      <c r="J1422" s="25" t="s">
        <v>31</v>
      </c>
      <c r="K1422" s="25" t="s">
        <v>32</v>
      </c>
      <c r="L1422" s="26" t="s">
        <v>115</v>
      </c>
    </row>
    <row r="1423" spans="2:12" ht="30">
      <c r="B1423" s="24">
        <v>80111600</v>
      </c>
      <c r="C1423" s="28" t="s">
        <v>725</v>
      </c>
      <c r="D1423" s="25" t="s">
        <v>45</v>
      </c>
      <c r="E1423" s="25" t="s">
        <v>95</v>
      </c>
      <c r="F1423" s="25" t="s">
        <v>29</v>
      </c>
      <c r="G1423" s="25" t="s">
        <v>30</v>
      </c>
      <c r="H1423" s="27">
        <v>12648012</v>
      </c>
      <c r="I1423" s="27">
        <v>12648012</v>
      </c>
      <c r="J1423" s="25" t="s">
        <v>31</v>
      </c>
      <c r="K1423" s="25" t="s">
        <v>32</v>
      </c>
      <c r="L1423" s="26" t="s">
        <v>115</v>
      </c>
    </row>
    <row r="1424" spans="2:12" ht="30">
      <c r="B1424" s="24">
        <v>80111600</v>
      </c>
      <c r="C1424" s="28" t="s">
        <v>725</v>
      </c>
      <c r="D1424" s="25" t="s">
        <v>45</v>
      </c>
      <c r="E1424" s="25" t="s">
        <v>95</v>
      </c>
      <c r="F1424" s="25" t="s">
        <v>29</v>
      </c>
      <c r="G1424" s="25" t="s">
        <v>30</v>
      </c>
      <c r="H1424" s="27">
        <f>277750000-86250000-26000000-28600000-16000000-30000000-7500000-52500000-17500000</f>
        <v>13400000</v>
      </c>
      <c r="I1424" s="27">
        <f>277750000-86250000-26000000-28600000-16000000-30000000-7500000-52500000-17500000</f>
        <v>13400000</v>
      </c>
      <c r="J1424" s="25" t="s">
        <v>31</v>
      </c>
      <c r="K1424" s="25" t="s">
        <v>32</v>
      </c>
      <c r="L1424" s="26" t="s">
        <v>115</v>
      </c>
    </row>
    <row r="1425" spans="2:12" ht="60">
      <c r="B1425" s="24">
        <v>80111600</v>
      </c>
      <c r="C1425" s="28" t="s">
        <v>726</v>
      </c>
      <c r="D1425" s="25" t="s">
        <v>41</v>
      </c>
      <c r="E1425" s="25" t="s">
        <v>76</v>
      </c>
      <c r="F1425" s="25" t="s">
        <v>29</v>
      </c>
      <c r="G1425" s="25" t="s">
        <v>30</v>
      </c>
      <c r="H1425" s="27">
        <v>17500000</v>
      </c>
      <c r="I1425" s="27">
        <v>17500000</v>
      </c>
      <c r="J1425" s="25" t="s">
        <v>31</v>
      </c>
      <c r="K1425" s="25" t="s">
        <v>32</v>
      </c>
      <c r="L1425" s="26" t="s">
        <v>115</v>
      </c>
    </row>
    <row r="1426" spans="2:12" ht="90">
      <c r="B1426" s="24">
        <v>80111600</v>
      </c>
      <c r="C1426" s="28" t="s">
        <v>727</v>
      </c>
      <c r="D1426" s="25" t="s">
        <v>44</v>
      </c>
      <c r="E1426" s="25" t="s">
        <v>95</v>
      </c>
      <c r="F1426" s="25" t="s">
        <v>29</v>
      </c>
      <c r="G1426" s="25" t="s">
        <v>30</v>
      </c>
      <c r="H1426" s="27">
        <v>7500000</v>
      </c>
      <c r="I1426" s="27">
        <v>7500000</v>
      </c>
      <c r="J1426" s="25" t="s">
        <v>31</v>
      </c>
      <c r="K1426" s="25" t="s">
        <v>32</v>
      </c>
      <c r="L1426" s="26" t="s">
        <v>115</v>
      </c>
    </row>
    <row r="1427" spans="2:12" ht="60">
      <c r="B1427" s="24">
        <v>80111600</v>
      </c>
      <c r="C1427" s="28" t="s">
        <v>728</v>
      </c>
      <c r="D1427" s="25" t="s">
        <v>45</v>
      </c>
      <c r="E1427" s="25" t="s">
        <v>95</v>
      </c>
      <c r="F1427" s="25" t="s">
        <v>29</v>
      </c>
      <c r="G1427" s="25" t="s">
        <v>30</v>
      </c>
      <c r="H1427" s="27">
        <v>52500000</v>
      </c>
      <c r="I1427" s="27">
        <v>52500000</v>
      </c>
      <c r="J1427" s="25" t="s">
        <v>31</v>
      </c>
      <c r="K1427" s="25" t="s">
        <v>32</v>
      </c>
      <c r="L1427" s="26" t="s">
        <v>115</v>
      </c>
    </row>
    <row r="1428" spans="2:12" ht="75">
      <c r="B1428" s="24">
        <v>80111600</v>
      </c>
      <c r="C1428" s="28" t="s">
        <v>729</v>
      </c>
      <c r="D1428" s="25" t="s">
        <v>55</v>
      </c>
      <c r="E1428" s="25" t="s">
        <v>37</v>
      </c>
      <c r="F1428" s="25" t="s">
        <v>29</v>
      </c>
      <c r="G1428" s="25" t="s">
        <v>30</v>
      </c>
      <c r="H1428" s="27">
        <v>36000000</v>
      </c>
      <c r="I1428" s="27">
        <v>36000000</v>
      </c>
      <c r="J1428" s="25" t="s">
        <v>31</v>
      </c>
      <c r="K1428" s="25" t="s">
        <v>32</v>
      </c>
      <c r="L1428" s="26" t="s">
        <v>115</v>
      </c>
    </row>
    <row r="1429" spans="2:12" ht="75">
      <c r="B1429" s="24">
        <v>80111600</v>
      </c>
      <c r="C1429" s="28" t="s">
        <v>729</v>
      </c>
      <c r="D1429" s="25" t="s">
        <v>55</v>
      </c>
      <c r="E1429" s="25" t="s">
        <v>37</v>
      </c>
      <c r="F1429" s="25" t="s">
        <v>29</v>
      </c>
      <c r="G1429" s="25" t="s">
        <v>30</v>
      </c>
      <c r="H1429" s="27">
        <v>4500000</v>
      </c>
      <c r="I1429" s="27">
        <v>4500000</v>
      </c>
      <c r="J1429" s="25" t="s">
        <v>31</v>
      </c>
      <c r="K1429" s="25" t="s">
        <v>32</v>
      </c>
      <c r="L1429" s="26" t="s">
        <v>115</v>
      </c>
    </row>
    <row r="1430" spans="2:12" ht="45">
      <c r="B1430" s="24">
        <v>80111600</v>
      </c>
      <c r="C1430" s="28" t="s">
        <v>730</v>
      </c>
      <c r="D1430" s="25" t="s">
        <v>55</v>
      </c>
      <c r="E1430" s="25" t="s">
        <v>62</v>
      </c>
      <c r="F1430" s="25" t="s">
        <v>29</v>
      </c>
      <c r="G1430" s="25" t="s">
        <v>30</v>
      </c>
      <c r="H1430" s="27">
        <v>7500000</v>
      </c>
      <c r="I1430" s="27">
        <v>7500000</v>
      </c>
      <c r="J1430" s="25" t="s">
        <v>31</v>
      </c>
      <c r="K1430" s="25" t="s">
        <v>32</v>
      </c>
      <c r="L1430" s="26" t="s">
        <v>115</v>
      </c>
    </row>
    <row r="1431" spans="2:12" ht="75">
      <c r="B1431" s="24">
        <v>80111600</v>
      </c>
      <c r="C1431" s="28" t="s">
        <v>731</v>
      </c>
      <c r="D1431" s="25" t="s">
        <v>49</v>
      </c>
      <c r="E1431" s="25" t="s">
        <v>96</v>
      </c>
      <c r="F1431" s="25" t="s">
        <v>29</v>
      </c>
      <c r="G1431" s="25" t="s">
        <v>30</v>
      </c>
      <c r="H1431" s="27">
        <v>7500000</v>
      </c>
      <c r="I1431" s="27">
        <v>7500000</v>
      </c>
      <c r="J1431" s="25" t="s">
        <v>31</v>
      </c>
      <c r="K1431" s="25" t="s">
        <v>32</v>
      </c>
      <c r="L1431" s="26" t="s">
        <v>115</v>
      </c>
    </row>
    <row r="1432" spans="2:12" ht="45">
      <c r="B1432" s="24">
        <v>80111600</v>
      </c>
      <c r="C1432" s="28" t="s">
        <v>732</v>
      </c>
      <c r="D1432" s="25" t="s">
        <v>52</v>
      </c>
      <c r="E1432" s="25" t="s">
        <v>58</v>
      </c>
      <c r="F1432" s="25" t="s">
        <v>29</v>
      </c>
      <c r="G1432" s="25" t="s">
        <v>30</v>
      </c>
      <c r="H1432" s="27">
        <f>30000000-10000000</f>
        <v>20000000</v>
      </c>
      <c r="I1432" s="27">
        <f>30000000-10000000</f>
        <v>20000000</v>
      </c>
      <c r="J1432" s="25" t="s">
        <v>31</v>
      </c>
      <c r="K1432" s="25" t="s">
        <v>32</v>
      </c>
      <c r="L1432" s="26" t="s">
        <v>115</v>
      </c>
    </row>
    <row r="1433" spans="2:12" ht="45">
      <c r="B1433" s="24">
        <v>80111600</v>
      </c>
      <c r="C1433" s="28" t="s">
        <v>732</v>
      </c>
      <c r="D1433" s="25" t="s">
        <v>52</v>
      </c>
      <c r="E1433" s="25" t="s">
        <v>58</v>
      </c>
      <c r="F1433" s="25" t="s">
        <v>29</v>
      </c>
      <c r="G1433" s="25" t="s">
        <v>30</v>
      </c>
      <c r="H1433" s="27">
        <v>5000000</v>
      </c>
      <c r="I1433" s="27">
        <v>5000000</v>
      </c>
      <c r="J1433" s="25" t="s">
        <v>31</v>
      </c>
      <c r="K1433" s="25" t="s">
        <v>32</v>
      </c>
      <c r="L1433" s="26" t="s">
        <v>115</v>
      </c>
    </row>
    <row r="1434" spans="2:12" ht="45">
      <c r="B1434" s="24">
        <v>80111600</v>
      </c>
      <c r="C1434" s="28" t="s">
        <v>733</v>
      </c>
      <c r="D1434" s="25" t="s">
        <v>49</v>
      </c>
      <c r="E1434" s="25" t="s">
        <v>104</v>
      </c>
      <c r="F1434" s="25" t="s">
        <v>29</v>
      </c>
      <c r="G1434" s="25" t="s">
        <v>30</v>
      </c>
      <c r="H1434" s="27">
        <v>16000000</v>
      </c>
      <c r="I1434" s="27">
        <v>16000000</v>
      </c>
      <c r="J1434" s="25" t="s">
        <v>31</v>
      </c>
      <c r="K1434" s="25" t="s">
        <v>32</v>
      </c>
      <c r="L1434" s="26" t="s">
        <v>115</v>
      </c>
    </row>
    <row r="1435" spans="2:12" ht="90">
      <c r="B1435" s="24">
        <v>80111600</v>
      </c>
      <c r="C1435" s="28" t="s">
        <v>734</v>
      </c>
      <c r="D1435" s="25" t="s">
        <v>44</v>
      </c>
      <c r="E1435" s="25" t="s">
        <v>76</v>
      </c>
      <c r="F1435" s="25" t="s">
        <v>29</v>
      </c>
      <c r="G1435" s="25" t="s">
        <v>30</v>
      </c>
      <c r="H1435" s="27">
        <v>3800000</v>
      </c>
      <c r="I1435" s="27">
        <v>3800000</v>
      </c>
      <c r="J1435" s="25" t="s">
        <v>31</v>
      </c>
      <c r="K1435" s="25" t="s">
        <v>32</v>
      </c>
      <c r="L1435" s="26" t="s">
        <v>115</v>
      </c>
    </row>
    <row r="1436" spans="2:12" ht="45">
      <c r="B1436" s="24">
        <v>80111600</v>
      </c>
      <c r="C1436" s="28" t="s">
        <v>735</v>
      </c>
      <c r="D1436" s="25" t="s">
        <v>49</v>
      </c>
      <c r="E1436" s="25" t="s">
        <v>76</v>
      </c>
      <c r="F1436" s="25" t="s">
        <v>29</v>
      </c>
      <c r="G1436" s="25" t="s">
        <v>30</v>
      </c>
      <c r="H1436" s="27">
        <v>28600000</v>
      </c>
      <c r="I1436" s="27">
        <v>28600000</v>
      </c>
      <c r="J1436" s="25" t="s">
        <v>31</v>
      </c>
      <c r="K1436" s="25" t="s">
        <v>32</v>
      </c>
      <c r="L1436" s="26" t="s">
        <v>115</v>
      </c>
    </row>
    <row r="1437" spans="2:12" ht="75">
      <c r="B1437" s="24">
        <v>80111600</v>
      </c>
      <c r="C1437" s="28" t="s">
        <v>736</v>
      </c>
      <c r="D1437" s="25" t="s">
        <v>43</v>
      </c>
      <c r="E1437" s="25" t="s">
        <v>76</v>
      </c>
      <c r="F1437" s="25" t="s">
        <v>29</v>
      </c>
      <c r="G1437" s="25" t="s">
        <v>30</v>
      </c>
      <c r="H1437" s="27">
        <v>4800000</v>
      </c>
      <c r="I1437" s="27">
        <v>4800000</v>
      </c>
      <c r="J1437" s="25" t="s">
        <v>31</v>
      </c>
      <c r="K1437" s="25" t="s">
        <v>32</v>
      </c>
      <c r="L1437" s="26" t="s">
        <v>115</v>
      </c>
    </row>
    <row r="1438" spans="2:12" ht="45">
      <c r="B1438" s="24">
        <v>80111600</v>
      </c>
      <c r="C1438" s="28" t="s">
        <v>733</v>
      </c>
      <c r="D1438" s="25" t="s">
        <v>49</v>
      </c>
      <c r="E1438" s="25" t="s">
        <v>76</v>
      </c>
      <c r="F1438" s="25" t="s">
        <v>29</v>
      </c>
      <c r="G1438" s="25" t="s">
        <v>30</v>
      </c>
      <c r="H1438" s="27">
        <v>26000000</v>
      </c>
      <c r="I1438" s="27">
        <v>26000000</v>
      </c>
      <c r="J1438" s="25" t="s">
        <v>31</v>
      </c>
      <c r="K1438" s="25" t="s">
        <v>32</v>
      </c>
      <c r="L1438" s="26" t="s">
        <v>115</v>
      </c>
    </row>
    <row r="1439" spans="2:12" ht="90">
      <c r="B1439" s="24">
        <v>80111600</v>
      </c>
      <c r="C1439" s="28" t="s">
        <v>737</v>
      </c>
      <c r="D1439" s="25" t="s">
        <v>44</v>
      </c>
      <c r="E1439" s="25" t="s">
        <v>76</v>
      </c>
      <c r="F1439" s="25" t="s">
        <v>29</v>
      </c>
      <c r="G1439" s="25" t="s">
        <v>30</v>
      </c>
      <c r="H1439" s="27">
        <v>7500000</v>
      </c>
      <c r="I1439" s="27">
        <v>7500000</v>
      </c>
      <c r="J1439" s="25" t="s">
        <v>31</v>
      </c>
      <c r="K1439" s="25" t="s">
        <v>32</v>
      </c>
      <c r="L1439" s="26" t="s">
        <v>115</v>
      </c>
    </row>
    <row r="1440" spans="2:12" ht="45">
      <c r="B1440" s="24">
        <v>80111600</v>
      </c>
      <c r="C1440" s="28" t="s">
        <v>738</v>
      </c>
      <c r="D1440" s="25" t="s">
        <v>77</v>
      </c>
      <c r="E1440" s="25" t="s">
        <v>76</v>
      </c>
      <c r="F1440" s="25" t="s">
        <v>29</v>
      </c>
      <c r="G1440" s="25" t="s">
        <v>30</v>
      </c>
      <c r="H1440" s="27">
        <v>86250000</v>
      </c>
      <c r="I1440" s="27">
        <v>86250000</v>
      </c>
      <c r="J1440" s="25" t="s">
        <v>31</v>
      </c>
      <c r="K1440" s="25" t="s">
        <v>32</v>
      </c>
      <c r="L1440" s="26" t="s">
        <v>115</v>
      </c>
    </row>
    <row r="1441" spans="2:12" ht="90">
      <c r="B1441" s="24">
        <v>80111600</v>
      </c>
      <c r="C1441" s="28" t="s">
        <v>739</v>
      </c>
      <c r="D1441" s="25" t="s">
        <v>49</v>
      </c>
      <c r="E1441" s="25" t="s">
        <v>58</v>
      </c>
      <c r="F1441" s="25" t="s">
        <v>29</v>
      </c>
      <c r="G1441" s="25" t="s">
        <v>30</v>
      </c>
      <c r="H1441" s="27">
        <f>18289040</f>
        <v>18289040</v>
      </c>
      <c r="I1441" s="27">
        <f>18289040</f>
        <v>18289040</v>
      </c>
      <c r="J1441" s="25" t="s">
        <v>31</v>
      </c>
      <c r="K1441" s="25" t="s">
        <v>32</v>
      </c>
      <c r="L1441" s="26" t="s">
        <v>115</v>
      </c>
    </row>
    <row r="1442" spans="2:12" ht="60">
      <c r="B1442" s="24">
        <v>80111600</v>
      </c>
      <c r="C1442" s="28" t="s">
        <v>740</v>
      </c>
      <c r="D1442" s="25" t="s">
        <v>77</v>
      </c>
      <c r="E1442" s="25" t="s">
        <v>76</v>
      </c>
      <c r="F1442" s="25" t="s">
        <v>29</v>
      </c>
      <c r="G1442" s="25" t="s">
        <v>30</v>
      </c>
      <c r="H1442" s="27">
        <v>64896000</v>
      </c>
      <c r="I1442" s="27">
        <v>64896000</v>
      </c>
      <c r="J1442" s="25" t="s">
        <v>31</v>
      </c>
      <c r="K1442" s="25" t="s">
        <v>32</v>
      </c>
      <c r="L1442" s="26" t="s">
        <v>115</v>
      </c>
    </row>
    <row r="1443" spans="2:12" ht="105">
      <c r="B1443" s="24">
        <v>80111600</v>
      </c>
      <c r="C1443" s="28" t="s">
        <v>741</v>
      </c>
      <c r="D1443" s="25" t="s">
        <v>77</v>
      </c>
      <c r="E1443" s="25" t="s">
        <v>76</v>
      </c>
      <c r="F1443" s="25" t="s">
        <v>29</v>
      </c>
      <c r="G1443" s="25" t="s">
        <v>30</v>
      </c>
      <c r="H1443" s="27">
        <v>47840000</v>
      </c>
      <c r="I1443" s="27">
        <v>47840000</v>
      </c>
      <c r="J1443" s="25" t="s">
        <v>31</v>
      </c>
      <c r="K1443" s="25" t="s">
        <v>32</v>
      </c>
      <c r="L1443" s="26" t="s">
        <v>115</v>
      </c>
    </row>
    <row r="1444" spans="2:12" ht="105">
      <c r="B1444" s="24">
        <v>80111600</v>
      </c>
      <c r="C1444" s="28" t="s">
        <v>742</v>
      </c>
      <c r="D1444" s="25" t="s">
        <v>77</v>
      </c>
      <c r="E1444" s="25" t="s">
        <v>76</v>
      </c>
      <c r="F1444" s="25" t="s">
        <v>29</v>
      </c>
      <c r="G1444" s="25" t="s">
        <v>30</v>
      </c>
      <c r="H1444" s="27">
        <v>22389120</v>
      </c>
      <c r="I1444" s="27">
        <v>22389120</v>
      </c>
      <c r="J1444" s="25" t="s">
        <v>31</v>
      </c>
      <c r="K1444" s="25" t="s">
        <v>32</v>
      </c>
      <c r="L1444" s="26" t="s">
        <v>115</v>
      </c>
    </row>
    <row r="1445" spans="2:12" ht="90">
      <c r="B1445" s="24">
        <v>80111600</v>
      </c>
      <c r="C1445" s="28" t="s">
        <v>743</v>
      </c>
      <c r="D1445" s="25" t="s">
        <v>77</v>
      </c>
      <c r="E1445" s="25" t="s">
        <v>76</v>
      </c>
      <c r="F1445" s="25" t="s">
        <v>29</v>
      </c>
      <c r="G1445" s="25" t="s">
        <v>30</v>
      </c>
      <c r="H1445" s="27">
        <v>80849600</v>
      </c>
      <c r="I1445" s="27">
        <v>80849600</v>
      </c>
      <c r="J1445" s="25" t="s">
        <v>31</v>
      </c>
      <c r="K1445" s="25" t="s">
        <v>32</v>
      </c>
      <c r="L1445" s="26" t="s">
        <v>115</v>
      </c>
    </row>
    <row r="1446" spans="2:12" ht="90">
      <c r="B1446" s="24">
        <v>80111600</v>
      </c>
      <c r="C1446" s="28" t="s">
        <v>743</v>
      </c>
      <c r="D1446" s="25" t="s">
        <v>77</v>
      </c>
      <c r="E1446" s="25" t="s">
        <v>76</v>
      </c>
      <c r="F1446" s="25" t="s">
        <v>29</v>
      </c>
      <c r="G1446" s="25" t="s">
        <v>30</v>
      </c>
      <c r="H1446" s="27">
        <v>22650400</v>
      </c>
      <c r="I1446" s="27">
        <v>22650400</v>
      </c>
      <c r="J1446" s="25" t="s">
        <v>31</v>
      </c>
      <c r="K1446" s="25" t="s">
        <v>32</v>
      </c>
      <c r="L1446" s="26" t="s">
        <v>115</v>
      </c>
    </row>
    <row r="1447" spans="2:12" ht="60">
      <c r="B1447" s="24">
        <v>80111600</v>
      </c>
      <c r="C1447" s="28" t="s">
        <v>744</v>
      </c>
      <c r="D1447" s="25" t="s">
        <v>77</v>
      </c>
      <c r="E1447" s="25" t="s">
        <v>76</v>
      </c>
      <c r="F1447" s="25" t="s">
        <v>29</v>
      </c>
      <c r="G1447" s="25" t="s">
        <v>30</v>
      </c>
      <c r="H1447" s="27">
        <v>46000000</v>
      </c>
      <c r="I1447" s="27">
        <v>46000000</v>
      </c>
      <c r="J1447" s="25" t="s">
        <v>31</v>
      </c>
      <c r="K1447" s="25" t="s">
        <v>32</v>
      </c>
      <c r="L1447" s="26" t="s">
        <v>115</v>
      </c>
    </row>
    <row r="1448" spans="2:12" ht="60">
      <c r="B1448" s="24">
        <v>80111600</v>
      </c>
      <c r="C1448" s="28" t="s">
        <v>744</v>
      </c>
      <c r="D1448" s="25" t="s">
        <v>77</v>
      </c>
      <c r="E1448" s="25" t="s">
        <v>76</v>
      </c>
      <c r="F1448" s="25" t="s">
        <v>29</v>
      </c>
      <c r="G1448" s="25" t="s">
        <v>30</v>
      </c>
      <c r="H1448" s="27">
        <v>46000000</v>
      </c>
      <c r="I1448" s="27">
        <v>46000000</v>
      </c>
      <c r="J1448" s="25" t="s">
        <v>31</v>
      </c>
      <c r="K1448" s="25" t="s">
        <v>32</v>
      </c>
      <c r="L1448" s="26" t="s">
        <v>115</v>
      </c>
    </row>
    <row r="1449" spans="2:12" ht="75">
      <c r="B1449" s="24">
        <v>80111600</v>
      </c>
      <c r="C1449" s="28" t="s">
        <v>745</v>
      </c>
      <c r="D1449" s="25" t="s">
        <v>77</v>
      </c>
      <c r="E1449" s="25" t="s">
        <v>76</v>
      </c>
      <c r="F1449" s="25" t="s">
        <v>29</v>
      </c>
      <c r="G1449" s="25" t="s">
        <v>30</v>
      </c>
      <c r="H1449" s="27">
        <v>74750000</v>
      </c>
      <c r="I1449" s="27">
        <v>74750000</v>
      </c>
      <c r="J1449" s="25" t="s">
        <v>31</v>
      </c>
      <c r="K1449" s="25" t="s">
        <v>32</v>
      </c>
      <c r="L1449" s="26" t="s">
        <v>115</v>
      </c>
    </row>
    <row r="1450" spans="2:12" ht="90">
      <c r="B1450" s="24">
        <v>94131500</v>
      </c>
      <c r="C1450" s="28" t="s">
        <v>475</v>
      </c>
      <c r="D1450" s="25" t="s">
        <v>43</v>
      </c>
      <c r="E1450" s="25" t="s">
        <v>80</v>
      </c>
      <c r="F1450" s="25" t="s">
        <v>29</v>
      </c>
      <c r="G1450" s="25" t="s">
        <v>30</v>
      </c>
      <c r="H1450" s="27">
        <v>292000</v>
      </c>
      <c r="I1450" s="27">
        <v>292000</v>
      </c>
      <c r="J1450" s="25" t="s">
        <v>31</v>
      </c>
      <c r="K1450" s="25" t="s">
        <v>32</v>
      </c>
      <c r="L1450" s="26" t="s">
        <v>119</v>
      </c>
    </row>
    <row r="1451" spans="2:12" ht="90">
      <c r="B1451" s="24">
        <v>94131500</v>
      </c>
      <c r="C1451" s="28" t="s">
        <v>475</v>
      </c>
      <c r="D1451" s="25" t="s">
        <v>43</v>
      </c>
      <c r="E1451" s="25" t="s">
        <v>80</v>
      </c>
      <c r="F1451" s="25" t="s">
        <v>29</v>
      </c>
      <c r="G1451" s="25" t="s">
        <v>30</v>
      </c>
      <c r="H1451" s="27">
        <f>147843388-28600000-9910204-31250000-35000000-616816+2533632-28759200-292000</f>
        <v>15948800</v>
      </c>
      <c r="I1451" s="27">
        <f>147843388-28600000-9910204-31250000-35000000-616816+2533632-28759200-292000</f>
        <v>15948800</v>
      </c>
      <c r="J1451" s="25" t="s">
        <v>31</v>
      </c>
      <c r="K1451" s="25" t="s">
        <v>32</v>
      </c>
      <c r="L1451" s="26" t="s">
        <v>119</v>
      </c>
    </row>
    <row r="1452" spans="2:12" ht="90">
      <c r="B1452" s="24">
        <v>94131500</v>
      </c>
      <c r="C1452" s="28" t="s">
        <v>475</v>
      </c>
      <c r="D1452" s="25" t="s">
        <v>43</v>
      </c>
      <c r="E1452" s="25" t="s">
        <v>80</v>
      </c>
      <c r="F1452" s="25" t="s">
        <v>29</v>
      </c>
      <c r="G1452" s="25" t="s">
        <v>82</v>
      </c>
      <c r="H1452" s="27">
        <f>286614338-13385662-200000000-33000000-15000000-5000000-15000000-5000000</f>
        <v>228676</v>
      </c>
      <c r="I1452" s="27">
        <f>286614338-13385662-200000000-33000000-15000000-5000000-15000000-5000000</f>
        <v>228676</v>
      </c>
      <c r="J1452" s="25" t="s">
        <v>31</v>
      </c>
      <c r="K1452" s="25" t="s">
        <v>32</v>
      </c>
      <c r="L1452" s="26" t="s">
        <v>119</v>
      </c>
    </row>
    <row r="1453" spans="2:12" ht="90">
      <c r="B1453" s="24">
        <v>94131500</v>
      </c>
      <c r="C1453" s="28" t="s">
        <v>475</v>
      </c>
      <c r="D1453" s="25" t="s">
        <v>43</v>
      </c>
      <c r="E1453" s="25" t="s">
        <v>80</v>
      </c>
      <c r="F1453" s="25" t="s">
        <v>29</v>
      </c>
      <c r="G1453" s="25" t="s">
        <v>82</v>
      </c>
      <c r="H1453" s="27">
        <v>5000000</v>
      </c>
      <c r="I1453" s="27">
        <v>5000000</v>
      </c>
      <c r="J1453" s="25" t="s">
        <v>31</v>
      </c>
      <c r="K1453" s="25" t="s">
        <v>32</v>
      </c>
      <c r="L1453" s="26" t="s">
        <v>119</v>
      </c>
    </row>
    <row r="1454" spans="2:12" ht="75">
      <c r="B1454" s="24" t="s">
        <v>316</v>
      </c>
      <c r="C1454" s="28" t="s">
        <v>317</v>
      </c>
      <c r="D1454" s="25" t="s">
        <v>43</v>
      </c>
      <c r="E1454" s="25" t="s">
        <v>37</v>
      </c>
      <c r="F1454" s="25" t="s">
        <v>84</v>
      </c>
      <c r="G1454" s="25" t="s">
        <v>82</v>
      </c>
      <c r="H1454" s="27">
        <f>15000000+8450000</f>
        <v>23450000</v>
      </c>
      <c r="I1454" s="27">
        <f>15000000+8450000</f>
        <v>23450000</v>
      </c>
      <c r="J1454" s="25" t="s">
        <v>31</v>
      </c>
      <c r="K1454" s="25" t="s">
        <v>32</v>
      </c>
      <c r="L1454" s="26" t="s">
        <v>117</v>
      </c>
    </row>
    <row r="1455" spans="2:12" ht="90">
      <c r="B1455" s="24">
        <v>94131500</v>
      </c>
      <c r="C1455" s="28" t="s">
        <v>475</v>
      </c>
      <c r="D1455" s="25" t="s">
        <v>43</v>
      </c>
      <c r="E1455" s="25" t="s">
        <v>80</v>
      </c>
      <c r="F1455" s="25" t="s">
        <v>29</v>
      </c>
      <c r="G1455" s="25" t="s">
        <v>82</v>
      </c>
      <c r="H1455" s="27">
        <v>15000000</v>
      </c>
      <c r="I1455" s="27">
        <v>15000000</v>
      </c>
      <c r="J1455" s="25" t="s">
        <v>31</v>
      </c>
      <c r="K1455" s="25" t="s">
        <v>32</v>
      </c>
      <c r="L1455" s="26" t="s">
        <v>119</v>
      </c>
    </row>
    <row r="1456" spans="2:12" ht="90">
      <c r="B1456" s="24">
        <v>94131500</v>
      </c>
      <c r="C1456" s="28" t="s">
        <v>475</v>
      </c>
      <c r="D1456" s="25" t="s">
        <v>43</v>
      </c>
      <c r="E1456" s="25" t="s">
        <v>80</v>
      </c>
      <c r="F1456" s="25" t="s">
        <v>29</v>
      </c>
      <c r="G1456" s="25" t="s">
        <v>30</v>
      </c>
      <c r="H1456" s="27">
        <v>2500000</v>
      </c>
      <c r="I1456" s="27">
        <v>2500000</v>
      </c>
      <c r="J1456" s="25" t="s">
        <v>31</v>
      </c>
      <c r="K1456" s="25" t="s">
        <v>32</v>
      </c>
      <c r="L1456" s="26" t="s">
        <v>115</v>
      </c>
    </row>
    <row r="1457" spans="2:12" ht="90">
      <c r="B1457" s="24">
        <v>94131500</v>
      </c>
      <c r="C1457" s="28" t="s">
        <v>475</v>
      </c>
      <c r="D1457" s="25" t="s">
        <v>43</v>
      </c>
      <c r="E1457" s="25" t="s">
        <v>80</v>
      </c>
      <c r="F1457" s="25" t="s">
        <v>29</v>
      </c>
      <c r="G1457" s="25" t="s">
        <v>82</v>
      </c>
      <c r="H1457" s="27">
        <f>33000000-8450000</f>
        <v>24550000</v>
      </c>
      <c r="I1457" s="27">
        <f>33000000-8450000</f>
        <v>24550000</v>
      </c>
      <c r="J1457" s="25" t="s">
        <v>31</v>
      </c>
      <c r="K1457" s="25" t="s">
        <v>32</v>
      </c>
      <c r="L1457" s="26" t="s">
        <v>115</v>
      </c>
    </row>
    <row r="1458" spans="2:12" ht="90">
      <c r="B1458" s="24">
        <v>94131500</v>
      </c>
      <c r="C1458" s="28" t="s">
        <v>649</v>
      </c>
      <c r="D1458" s="25" t="s">
        <v>44</v>
      </c>
      <c r="E1458" s="25" t="s">
        <v>80</v>
      </c>
      <c r="F1458" s="25" t="s">
        <v>29</v>
      </c>
      <c r="G1458" s="25" t="s">
        <v>82</v>
      </c>
      <c r="H1458" s="27">
        <f>200000000-194610732</f>
        <v>5389268</v>
      </c>
      <c r="I1458" s="27">
        <f>200000000-194610732</f>
        <v>5389268</v>
      </c>
      <c r="J1458" s="25" t="s">
        <v>31</v>
      </c>
      <c r="K1458" s="25" t="s">
        <v>32</v>
      </c>
      <c r="L1458" s="26" t="s">
        <v>479</v>
      </c>
    </row>
    <row r="1459" spans="2:12" ht="75">
      <c r="B1459" s="24" t="s">
        <v>83</v>
      </c>
      <c r="C1459" s="28" t="s">
        <v>320</v>
      </c>
      <c r="D1459" s="25" t="s">
        <v>135</v>
      </c>
      <c r="E1459" s="25" t="s">
        <v>37</v>
      </c>
      <c r="F1459" s="25" t="s">
        <v>84</v>
      </c>
      <c r="G1459" s="25" t="s">
        <v>82</v>
      </c>
      <c r="H1459" s="27">
        <v>46805866</v>
      </c>
      <c r="I1459" s="27">
        <v>46805866</v>
      </c>
      <c r="J1459" s="25" t="s">
        <v>31</v>
      </c>
      <c r="K1459" s="25" t="s">
        <v>32</v>
      </c>
      <c r="L1459" s="26" t="s">
        <v>479</v>
      </c>
    </row>
    <row r="1460" spans="2:12" ht="75">
      <c r="B1460" s="24">
        <v>93141701</v>
      </c>
      <c r="C1460" s="28" t="s">
        <v>673</v>
      </c>
      <c r="D1460" s="25" t="s">
        <v>135</v>
      </c>
      <c r="E1460" s="25" t="s">
        <v>37</v>
      </c>
      <c r="F1460" s="25" t="s">
        <v>64</v>
      </c>
      <c r="G1460" s="25" t="s">
        <v>82</v>
      </c>
      <c r="H1460" s="27">
        <v>73733352</v>
      </c>
      <c r="I1460" s="27">
        <v>73733352</v>
      </c>
      <c r="J1460" s="25" t="s">
        <v>31</v>
      </c>
      <c r="K1460" s="25" t="s">
        <v>32</v>
      </c>
      <c r="L1460" s="26" t="s">
        <v>479</v>
      </c>
    </row>
    <row r="1461" spans="2:12" ht="90">
      <c r="B1461" s="24" t="s">
        <v>590</v>
      </c>
      <c r="C1461" s="28" t="s">
        <v>746</v>
      </c>
      <c r="D1461" s="25" t="s">
        <v>44</v>
      </c>
      <c r="E1461" s="25" t="s">
        <v>37</v>
      </c>
      <c r="F1461" s="25" t="s">
        <v>84</v>
      </c>
      <c r="G1461" s="25" t="s">
        <v>82</v>
      </c>
      <c r="H1461" s="27">
        <v>16298000</v>
      </c>
      <c r="I1461" s="27">
        <v>16298000</v>
      </c>
      <c r="J1461" s="25" t="s">
        <v>31</v>
      </c>
      <c r="K1461" s="25" t="s">
        <v>32</v>
      </c>
      <c r="L1461" s="26" t="s">
        <v>479</v>
      </c>
    </row>
    <row r="1462" spans="2:12" ht="105">
      <c r="B1462" s="24" t="s">
        <v>86</v>
      </c>
      <c r="C1462" s="28" t="s">
        <v>747</v>
      </c>
      <c r="D1462" s="25" t="s">
        <v>135</v>
      </c>
      <c r="E1462" s="25" t="s">
        <v>37</v>
      </c>
      <c r="F1462" s="25" t="s">
        <v>48</v>
      </c>
      <c r="G1462" s="25" t="s">
        <v>82</v>
      </c>
      <c r="H1462" s="27">
        <v>7038090</v>
      </c>
      <c r="I1462" s="27">
        <v>7038090</v>
      </c>
      <c r="J1462" s="25" t="s">
        <v>31</v>
      </c>
      <c r="K1462" s="25" t="s">
        <v>32</v>
      </c>
      <c r="L1462" s="26" t="s">
        <v>479</v>
      </c>
    </row>
    <row r="1463" spans="2:12" ht="90">
      <c r="B1463" s="24" t="s">
        <v>128</v>
      </c>
      <c r="C1463" s="28" t="s">
        <v>319</v>
      </c>
      <c r="D1463" s="25" t="s">
        <v>44</v>
      </c>
      <c r="E1463" s="25" t="s">
        <v>37</v>
      </c>
      <c r="F1463" s="25" t="s">
        <v>53</v>
      </c>
      <c r="G1463" s="25" t="s">
        <v>82</v>
      </c>
      <c r="H1463" s="27">
        <v>6148800</v>
      </c>
      <c r="I1463" s="27">
        <v>6148800</v>
      </c>
      <c r="J1463" s="25" t="s">
        <v>31</v>
      </c>
      <c r="K1463" s="25" t="s">
        <v>32</v>
      </c>
      <c r="L1463" s="26" t="s">
        <v>479</v>
      </c>
    </row>
    <row r="1464" spans="2:12" ht="75">
      <c r="B1464" s="24">
        <v>80131506</v>
      </c>
      <c r="C1464" s="28" t="s">
        <v>549</v>
      </c>
      <c r="D1464" s="25" t="s">
        <v>135</v>
      </c>
      <c r="E1464" s="25" t="s">
        <v>47</v>
      </c>
      <c r="F1464" s="25" t="s">
        <v>64</v>
      </c>
      <c r="G1464" s="25" t="s">
        <v>82</v>
      </c>
      <c r="H1464" s="27">
        <v>7493044</v>
      </c>
      <c r="I1464" s="27">
        <v>7493044</v>
      </c>
      <c r="J1464" s="25" t="s">
        <v>31</v>
      </c>
      <c r="K1464" s="25" t="s">
        <v>32</v>
      </c>
      <c r="L1464" s="26" t="s">
        <v>479</v>
      </c>
    </row>
    <row r="1465" spans="2:12" ht="90">
      <c r="B1465" s="24" t="s">
        <v>85</v>
      </c>
      <c r="C1465" s="28" t="s">
        <v>748</v>
      </c>
      <c r="D1465" s="25" t="s">
        <v>135</v>
      </c>
      <c r="E1465" s="25" t="s">
        <v>37</v>
      </c>
      <c r="F1465" s="25" t="s">
        <v>48</v>
      </c>
      <c r="G1465" s="25" t="s">
        <v>82</v>
      </c>
      <c r="H1465" s="27">
        <v>18593580</v>
      </c>
      <c r="I1465" s="27">
        <v>18593580</v>
      </c>
      <c r="J1465" s="25" t="s">
        <v>31</v>
      </c>
      <c r="K1465" s="25" t="s">
        <v>32</v>
      </c>
      <c r="L1465" s="26" t="s">
        <v>479</v>
      </c>
    </row>
    <row r="1466" spans="2:12" ht="75">
      <c r="B1466" s="24">
        <v>80121604</v>
      </c>
      <c r="C1466" s="28" t="s">
        <v>749</v>
      </c>
      <c r="D1466" s="25" t="s">
        <v>44</v>
      </c>
      <c r="E1466" s="25" t="s">
        <v>80</v>
      </c>
      <c r="F1466" s="25" t="s">
        <v>29</v>
      </c>
      <c r="G1466" s="25" t="s">
        <v>82</v>
      </c>
      <c r="H1466" s="27">
        <v>18500000</v>
      </c>
      <c r="I1466" s="27">
        <v>18500000</v>
      </c>
      <c r="J1466" s="25" t="s">
        <v>31</v>
      </c>
      <c r="K1466" s="25" t="s">
        <v>32</v>
      </c>
      <c r="L1466" s="26" t="s">
        <v>479</v>
      </c>
    </row>
    <row r="1467" spans="2:12" ht="60">
      <c r="B1467" s="24">
        <v>93141701</v>
      </c>
      <c r="C1467" s="28" t="s">
        <v>750</v>
      </c>
      <c r="D1467" s="25" t="s">
        <v>135</v>
      </c>
      <c r="E1467" s="25" t="s">
        <v>42</v>
      </c>
      <c r="F1467" s="25" t="s">
        <v>29</v>
      </c>
      <c r="G1467" s="25" t="s">
        <v>82</v>
      </c>
      <c r="H1467" s="27">
        <f>96000000+11000000+2100000</f>
        <v>109100000</v>
      </c>
      <c r="I1467" s="27">
        <f>96000000+11000000+2100000</f>
        <v>109100000</v>
      </c>
      <c r="J1467" s="25" t="s">
        <v>31</v>
      </c>
      <c r="K1467" s="25" t="s">
        <v>32</v>
      </c>
      <c r="L1467" s="26" t="s">
        <v>115</v>
      </c>
    </row>
    <row r="1468" spans="2:12" ht="105">
      <c r="B1468" s="24" t="s">
        <v>99</v>
      </c>
      <c r="C1468" s="28" t="s">
        <v>751</v>
      </c>
      <c r="D1468" s="25" t="s">
        <v>44</v>
      </c>
      <c r="E1468" s="25" t="s">
        <v>37</v>
      </c>
      <c r="F1468" s="25" t="s">
        <v>84</v>
      </c>
      <c r="G1468" s="25" t="s">
        <v>82</v>
      </c>
      <c r="H1468" s="27">
        <f>142200000-102200000-2100000-6000000</f>
        <v>31900000</v>
      </c>
      <c r="I1468" s="27">
        <f>142200000-102200000-2100000-6000000</f>
        <v>31900000</v>
      </c>
      <c r="J1468" s="25" t="s">
        <v>31</v>
      </c>
      <c r="K1468" s="25" t="s">
        <v>32</v>
      </c>
      <c r="L1468" s="26" t="s">
        <v>115</v>
      </c>
    </row>
    <row r="1469" spans="2:12" ht="195">
      <c r="B1469" s="24">
        <v>93141701</v>
      </c>
      <c r="C1469" s="28" t="s">
        <v>752</v>
      </c>
      <c r="D1469" s="25" t="s">
        <v>78</v>
      </c>
      <c r="E1469" s="25" t="s">
        <v>68</v>
      </c>
      <c r="F1469" s="25" t="s">
        <v>29</v>
      </c>
      <c r="G1469" s="25" t="s">
        <v>82</v>
      </c>
      <c r="H1469" s="27">
        <v>102200000</v>
      </c>
      <c r="I1469" s="27">
        <v>102200000</v>
      </c>
      <c r="J1469" s="25" t="s">
        <v>31</v>
      </c>
      <c r="K1469" s="25" t="s">
        <v>32</v>
      </c>
      <c r="L1469" s="26" t="s">
        <v>115</v>
      </c>
    </row>
    <row r="1470" spans="2:12" ht="75">
      <c r="B1470" s="24">
        <v>80111600</v>
      </c>
      <c r="C1470" s="28" t="s">
        <v>753</v>
      </c>
      <c r="D1470" s="25" t="s">
        <v>78</v>
      </c>
      <c r="E1470" s="25" t="s">
        <v>68</v>
      </c>
      <c r="F1470" s="25" t="s">
        <v>29</v>
      </c>
      <c r="G1470" s="25" t="s">
        <v>82</v>
      </c>
      <c r="H1470" s="27">
        <v>16500000</v>
      </c>
      <c r="I1470" s="27">
        <v>16500000</v>
      </c>
      <c r="J1470" s="25" t="s">
        <v>31</v>
      </c>
      <c r="K1470" s="25" t="s">
        <v>32</v>
      </c>
      <c r="L1470" s="26" t="s">
        <v>115</v>
      </c>
    </row>
    <row r="1471" spans="2:12" ht="75">
      <c r="B1471" s="24">
        <v>80111600</v>
      </c>
      <c r="C1471" s="28" t="s">
        <v>754</v>
      </c>
      <c r="D1471" s="25" t="s">
        <v>78</v>
      </c>
      <c r="E1471" s="25" t="s">
        <v>68</v>
      </c>
      <c r="F1471" s="25" t="s">
        <v>29</v>
      </c>
      <c r="G1471" s="25" t="s">
        <v>82</v>
      </c>
      <c r="H1471" s="27">
        <v>12000000</v>
      </c>
      <c r="I1471" s="27">
        <v>12000000</v>
      </c>
      <c r="J1471" s="25" t="s">
        <v>31</v>
      </c>
      <c r="K1471" s="25" t="s">
        <v>32</v>
      </c>
      <c r="L1471" s="26" t="s">
        <v>115</v>
      </c>
    </row>
    <row r="1472" spans="2:12" ht="75">
      <c r="B1472" s="24">
        <v>80111600</v>
      </c>
      <c r="C1472" s="28" t="s">
        <v>755</v>
      </c>
      <c r="D1472" s="25" t="s">
        <v>78</v>
      </c>
      <c r="E1472" s="25" t="s">
        <v>68</v>
      </c>
      <c r="F1472" s="25" t="s">
        <v>29</v>
      </c>
      <c r="G1472" s="25" t="s">
        <v>82</v>
      </c>
      <c r="H1472" s="27">
        <v>12000000</v>
      </c>
      <c r="I1472" s="27">
        <v>12000000</v>
      </c>
      <c r="J1472" s="25" t="s">
        <v>31</v>
      </c>
      <c r="K1472" s="25" t="s">
        <v>32</v>
      </c>
      <c r="L1472" s="26" t="s">
        <v>115</v>
      </c>
    </row>
    <row r="1473" spans="2:12" ht="75">
      <c r="B1473" s="24">
        <v>80111600</v>
      </c>
      <c r="C1473" s="28" t="s">
        <v>756</v>
      </c>
      <c r="D1473" s="25" t="s">
        <v>135</v>
      </c>
      <c r="E1473" s="25" t="s">
        <v>68</v>
      </c>
      <c r="F1473" s="25" t="s">
        <v>29</v>
      </c>
      <c r="G1473" s="25" t="s">
        <v>82</v>
      </c>
      <c r="H1473" s="27">
        <v>9900000</v>
      </c>
      <c r="I1473" s="27">
        <v>9900000</v>
      </c>
      <c r="J1473" s="25" t="s">
        <v>31</v>
      </c>
      <c r="K1473" s="25" t="s">
        <v>32</v>
      </c>
      <c r="L1473" s="26" t="s">
        <v>115</v>
      </c>
    </row>
    <row r="1474" spans="2:12" ht="75">
      <c r="B1474" s="24">
        <v>80111600</v>
      </c>
      <c r="C1474" s="28" t="s">
        <v>757</v>
      </c>
      <c r="D1474" s="25" t="s">
        <v>78</v>
      </c>
      <c r="E1474" s="25" t="s">
        <v>68</v>
      </c>
      <c r="F1474" s="25" t="s">
        <v>29</v>
      </c>
      <c r="G1474" s="25" t="s">
        <v>82</v>
      </c>
      <c r="H1474" s="27">
        <v>12000000</v>
      </c>
      <c r="I1474" s="27">
        <v>12000000</v>
      </c>
      <c r="J1474" s="25" t="s">
        <v>31</v>
      </c>
      <c r="K1474" s="25" t="s">
        <v>32</v>
      </c>
      <c r="L1474" s="26" t="s">
        <v>115</v>
      </c>
    </row>
    <row r="1475" spans="2:12" ht="75">
      <c r="B1475" s="24">
        <v>80111600</v>
      </c>
      <c r="C1475" s="28" t="s">
        <v>758</v>
      </c>
      <c r="D1475" s="25" t="s">
        <v>78</v>
      </c>
      <c r="E1475" s="25" t="s">
        <v>62</v>
      </c>
      <c r="F1475" s="25" t="s">
        <v>29</v>
      </c>
      <c r="G1475" s="25" t="s">
        <v>82</v>
      </c>
      <c r="H1475" s="27">
        <v>10500000</v>
      </c>
      <c r="I1475" s="27">
        <v>10500000</v>
      </c>
      <c r="J1475" s="25" t="s">
        <v>31</v>
      </c>
      <c r="K1475" s="25" t="s">
        <v>32</v>
      </c>
      <c r="L1475" s="26" t="s">
        <v>115</v>
      </c>
    </row>
    <row r="1476" spans="2:12" ht="105">
      <c r="B1476" s="24" t="s">
        <v>427</v>
      </c>
      <c r="C1476" s="28" t="s">
        <v>759</v>
      </c>
      <c r="D1476" s="25" t="s">
        <v>44</v>
      </c>
      <c r="E1476" s="25" t="s">
        <v>50</v>
      </c>
      <c r="F1476" s="25" t="s">
        <v>64</v>
      </c>
      <c r="G1476" s="25" t="s">
        <v>82</v>
      </c>
      <c r="H1476" s="27">
        <v>6000000</v>
      </c>
      <c r="I1476" s="27">
        <v>6000000</v>
      </c>
      <c r="J1476" s="25" t="s">
        <v>31</v>
      </c>
      <c r="K1476" s="25" t="s">
        <v>32</v>
      </c>
      <c r="L1476" s="26" t="s">
        <v>115</v>
      </c>
    </row>
    <row r="1477" spans="2:12" ht="90">
      <c r="B1477" s="24" t="s">
        <v>760</v>
      </c>
      <c r="C1477" s="28" t="s">
        <v>761</v>
      </c>
      <c r="D1477" s="25" t="s">
        <v>44</v>
      </c>
      <c r="E1477" s="25" t="s">
        <v>42</v>
      </c>
      <c r="F1477" s="25" t="s">
        <v>84</v>
      </c>
      <c r="G1477" s="25" t="s">
        <v>82</v>
      </c>
      <c r="H1477" s="27">
        <v>243090000</v>
      </c>
      <c r="I1477" s="27">
        <v>243090000</v>
      </c>
      <c r="J1477" s="25" t="s">
        <v>31</v>
      </c>
      <c r="K1477" s="25" t="s">
        <v>32</v>
      </c>
      <c r="L1477" s="26" t="s">
        <v>115</v>
      </c>
    </row>
    <row r="1478" spans="2:12" ht="75">
      <c r="B1478" s="24">
        <v>93141701</v>
      </c>
      <c r="C1478" s="28" t="s">
        <v>673</v>
      </c>
      <c r="D1478" s="25" t="s">
        <v>135</v>
      </c>
      <c r="E1478" s="25" t="s">
        <v>37</v>
      </c>
      <c r="F1478" s="25" t="s">
        <v>64</v>
      </c>
      <c r="G1478" s="25" t="s">
        <v>82</v>
      </c>
      <c r="H1478" s="27">
        <f>37710000-30350000</f>
        <v>7360000</v>
      </c>
      <c r="I1478" s="27">
        <f>37710000-30350000</f>
        <v>7360000</v>
      </c>
      <c r="J1478" s="25" t="s">
        <v>31</v>
      </c>
      <c r="K1478" s="25" t="s">
        <v>32</v>
      </c>
      <c r="L1478" s="26" t="s">
        <v>115</v>
      </c>
    </row>
    <row r="1479" spans="2:12" ht="45">
      <c r="B1479" s="24" t="s">
        <v>87</v>
      </c>
      <c r="C1479" s="28" t="s">
        <v>762</v>
      </c>
      <c r="D1479" s="25" t="s">
        <v>135</v>
      </c>
      <c r="E1479" s="25" t="s">
        <v>37</v>
      </c>
      <c r="F1479" s="25" t="s">
        <v>48</v>
      </c>
      <c r="G1479" s="25" t="s">
        <v>82</v>
      </c>
      <c r="H1479" s="27">
        <v>30350000</v>
      </c>
      <c r="I1479" s="27">
        <v>30350000</v>
      </c>
      <c r="J1479" s="25" t="s">
        <v>31</v>
      </c>
      <c r="K1479" s="25" t="s">
        <v>32</v>
      </c>
      <c r="L1479" s="26" t="s">
        <v>115</v>
      </c>
    </row>
    <row r="1480" spans="2:12" ht="105">
      <c r="B1480" s="24" t="s">
        <v>99</v>
      </c>
      <c r="C1480" s="28" t="s">
        <v>751</v>
      </c>
      <c r="D1480" s="25" t="s">
        <v>44</v>
      </c>
      <c r="E1480" s="25" t="s">
        <v>37</v>
      </c>
      <c r="F1480" s="25" t="s">
        <v>84</v>
      </c>
      <c r="G1480" s="25" t="s">
        <v>82</v>
      </c>
      <c r="H1480" s="27">
        <v>3500000</v>
      </c>
      <c r="I1480" s="27">
        <v>3500000</v>
      </c>
      <c r="J1480" s="25" t="s">
        <v>31</v>
      </c>
      <c r="K1480" s="25" t="s">
        <v>32</v>
      </c>
      <c r="L1480" s="26" t="s">
        <v>115</v>
      </c>
    </row>
    <row r="1481" spans="2:12" ht="105">
      <c r="B1481" s="24" t="s">
        <v>99</v>
      </c>
      <c r="C1481" s="28" t="s">
        <v>751</v>
      </c>
      <c r="D1481" s="25" t="s">
        <v>44</v>
      </c>
      <c r="E1481" s="25" t="s">
        <v>37</v>
      </c>
      <c r="F1481" s="25" t="s">
        <v>84</v>
      </c>
      <c r="G1481" s="25" t="s">
        <v>82</v>
      </c>
      <c r="H1481" s="27">
        <v>4000000</v>
      </c>
      <c r="I1481" s="27">
        <v>4000000</v>
      </c>
      <c r="J1481" s="25" t="s">
        <v>31</v>
      </c>
      <c r="K1481" s="25" t="s">
        <v>32</v>
      </c>
      <c r="L1481" s="26" t="s">
        <v>115</v>
      </c>
    </row>
    <row r="1482" spans="2:12" ht="105">
      <c r="B1482" s="24" t="s">
        <v>99</v>
      </c>
      <c r="C1482" s="28" t="s">
        <v>751</v>
      </c>
      <c r="D1482" s="25" t="s">
        <v>44</v>
      </c>
      <c r="E1482" s="25" t="s">
        <v>37</v>
      </c>
      <c r="F1482" s="25" t="s">
        <v>84</v>
      </c>
      <c r="G1482" s="25" t="s">
        <v>82</v>
      </c>
      <c r="H1482" s="27">
        <f>1585005335-987000000-15500000-15500000-18000000-221690665-258215032-40000000</f>
        <v>29099638</v>
      </c>
      <c r="I1482" s="27">
        <f>1585005335-987000000-15500000-15500000-18000000-221690665-258215032-40000000</f>
        <v>29099638</v>
      </c>
      <c r="J1482" s="25" t="s">
        <v>31</v>
      </c>
      <c r="K1482" s="25" t="s">
        <v>32</v>
      </c>
      <c r="L1482" s="26" t="s">
        <v>115</v>
      </c>
    </row>
    <row r="1483" spans="2:12" ht="90">
      <c r="B1483" s="24">
        <v>93141701</v>
      </c>
      <c r="C1483" s="28" t="s">
        <v>763</v>
      </c>
      <c r="D1483" s="25" t="s">
        <v>39</v>
      </c>
      <c r="E1483" s="25" t="s">
        <v>80</v>
      </c>
      <c r="F1483" s="25" t="s">
        <v>29</v>
      </c>
      <c r="G1483" s="25" t="s">
        <v>82</v>
      </c>
      <c r="H1483" s="27">
        <v>40000000</v>
      </c>
      <c r="I1483" s="27">
        <v>40000000</v>
      </c>
      <c r="J1483" s="25" t="s">
        <v>31</v>
      </c>
      <c r="K1483" s="25" t="s">
        <v>32</v>
      </c>
      <c r="L1483" s="26" t="s">
        <v>115</v>
      </c>
    </row>
    <row r="1484" spans="2:12" ht="105">
      <c r="B1484" s="24" t="s">
        <v>99</v>
      </c>
      <c r="C1484" s="28" t="s">
        <v>751</v>
      </c>
      <c r="D1484" s="25" t="s">
        <v>44</v>
      </c>
      <c r="E1484" s="25" t="s">
        <v>37</v>
      </c>
      <c r="F1484" s="25" t="s">
        <v>84</v>
      </c>
      <c r="G1484" s="25" t="s">
        <v>82</v>
      </c>
      <c r="H1484" s="27">
        <f>221690665-2690665-35000000-31000000-34680000-75620879-4989745</f>
        <v>37709376</v>
      </c>
      <c r="I1484" s="27">
        <f>221690665-2690665-35000000-31000000-34680000-75620879-4989745</f>
        <v>37709376</v>
      </c>
      <c r="J1484" s="25" t="s">
        <v>31</v>
      </c>
      <c r="K1484" s="25" t="s">
        <v>32</v>
      </c>
      <c r="L1484" s="26" t="s">
        <v>115</v>
      </c>
    </row>
    <row r="1485" spans="2:12" ht="90">
      <c r="B1485" s="24">
        <v>82121500</v>
      </c>
      <c r="C1485" s="28" t="s">
        <v>764</v>
      </c>
      <c r="D1485" s="25" t="s">
        <v>44</v>
      </c>
      <c r="E1485" s="25" t="s">
        <v>80</v>
      </c>
      <c r="F1485" s="25" t="s">
        <v>64</v>
      </c>
      <c r="G1485" s="25" t="s">
        <v>82</v>
      </c>
      <c r="H1485" s="27">
        <v>68392470</v>
      </c>
      <c r="I1485" s="27">
        <v>68392470</v>
      </c>
      <c r="J1485" s="25" t="s">
        <v>31</v>
      </c>
      <c r="K1485" s="25" t="s">
        <v>32</v>
      </c>
      <c r="L1485" s="26" t="s">
        <v>115</v>
      </c>
    </row>
    <row r="1486" spans="2:12" ht="90">
      <c r="B1486" s="24">
        <v>94131500</v>
      </c>
      <c r="C1486" s="28" t="s">
        <v>765</v>
      </c>
      <c r="D1486" s="25" t="s">
        <v>135</v>
      </c>
      <c r="E1486" s="25" t="s">
        <v>80</v>
      </c>
      <c r="F1486" s="25" t="s">
        <v>29</v>
      </c>
      <c r="G1486" s="25" t="s">
        <v>82</v>
      </c>
      <c r="H1486" s="27">
        <v>31000000</v>
      </c>
      <c r="I1486" s="27">
        <v>31000000</v>
      </c>
      <c r="J1486" s="25" t="s">
        <v>31</v>
      </c>
      <c r="K1486" s="25" t="s">
        <v>32</v>
      </c>
      <c r="L1486" s="26" t="s">
        <v>115</v>
      </c>
    </row>
    <row r="1487" spans="2:12" ht="75">
      <c r="B1487" s="24">
        <v>93141701</v>
      </c>
      <c r="C1487" s="28" t="s">
        <v>766</v>
      </c>
      <c r="D1487" s="25" t="s">
        <v>135</v>
      </c>
      <c r="E1487" s="25" t="s">
        <v>68</v>
      </c>
      <c r="F1487" s="25" t="s">
        <v>29</v>
      </c>
      <c r="G1487" s="25" t="s">
        <v>82</v>
      </c>
      <c r="H1487" s="27">
        <v>34680000</v>
      </c>
      <c r="I1487" s="27">
        <v>34680000</v>
      </c>
      <c r="J1487" s="25" t="s">
        <v>31</v>
      </c>
      <c r="K1487" s="25" t="s">
        <v>32</v>
      </c>
      <c r="L1487" s="26" t="s">
        <v>115</v>
      </c>
    </row>
    <row r="1488" spans="2:12" ht="90">
      <c r="B1488" s="24">
        <v>94131500</v>
      </c>
      <c r="C1488" s="28" t="s">
        <v>767</v>
      </c>
      <c r="D1488" s="25" t="s">
        <v>39</v>
      </c>
      <c r="E1488" s="25" t="s">
        <v>80</v>
      </c>
      <c r="F1488" s="25" t="s">
        <v>29</v>
      </c>
      <c r="G1488" s="25" t="s">
        <v>82</v>
      </c>
      <c r="H1488" s="27">
        <v>987000000</v>
      </c>
      <c r="I1488" s="27">
        <v>987000000</v>
      </c>
      <c r="J1488" s="25" t="s">
        <v>31</v>
      </c>
      <c r="K1488" s="25" t="s">
        <v>32</v>
      </c>
      <c r="L1488" s="26" t="s">
        <v>115</v>
      </c>
    </row>
    <row r="1489" spans="2:12" ht="75">
      <c r="B1489" s="24">
        <v>80111600</v>
      </c>
      <c r="C1489" s="28" t="s">
        <v>768</v>
      </c>
      <c r="D1489" s="25" t="s">
        <v>45</v>
      </c>
      <c r="E1489" s="25" t="s">
        <v>80</v>
      </c>
      <c r="F1489" s="25" t="s">
        <v>29</v>
      </c>
      <c r="G1489" s="25" t="s">
        <v>82</v>
      </c>
      <c r="H1489" s="27">
        <v>15500000</v>
      </c>
      <c r="I1489" s="27">
        <v>15500000</v>
      </c>
      <c r="J1489" s="25" t="s">
        <v>31</v>
      </c>
      <c r="K1489" s="25" t="s">
        <v>32</v>
      </c>
      <c r="L1489" s="26" t="s">
        <v>115</v>
      </c>
    </row>
    <row r="1490" spans="2:12" ht="75">
      <c r="B1490" s="24">
        <v>80111600</v>
      </c>
      <c r="C1490" s="28" t="s">
        <v>768</v>
      </c>
      <c r="D1490" s="25" t="s">
        <v>45</v>
      </c>
      <c r="E1490" s="25" t="s">
        <v>80</v>
      </c>
      <c r="F1490" s="25" t="s">
        <v>29</v>
      </c>
      <c r="G1490" s="25" t="s">
        <v>82</v>
      </c>
      <c r="H1490" s="27">
        <v>15500000</v>
      </c>
      <c r="I1490" s="27">
        <v>15500000</v>
      </c>
      <c r="J1490" s="25" t="s">
        <v>31</v>
      </c>
      <c r="K1490" s="25" t="s">
        <v>32</v>
      </c>
      <c r="L1490" s="26" t="s">
        <v>115</v>
      </c>
    </row>
    <row r="1491" spans="2:12" ht="75">
      <c r="B1491" s="24">
        <v>80111600</v>
      </c>
      <c r="C1491" s="28" t="s">
        <v>769</v>
      </c>
      <c r="D1491" s="25" t="s">
        <v>39</v>
      </c>
      <c r="E1491" s="25" t="s">
        <v>80</v>
      </c>
      <c r="F1491" s="25" t="s">
        <v>29</v>
      </c>
      <c r="G1491" s="25" t="s">
        <v>82</v>
      </c>
      <c r="H1491" s="27">
        <v>18000000</v>
      </c>
      <c r="I1491" s="27">
        <v>18000000</v>
      </c>
      <c r="J1491" s="25" t="s">
        <v>31</v>
      </c>
      <c r="K1491" s="25" t="s">
        <v>32</v>
      </c>
      <c r="L1491" s="26" t="s">
        <v>115</v>
      </c>
    </row>
    <row r="1492" spans="2:12" ht="105">
      <c r="B1492" s="24" t="s">
        <v>99</v>
      </c>
      <c r="C1492" s="28" t="s">
        <v>751</v>
      </c>
      <c r="D1492" s="25" t="s">
        <v>44</v>
      </c>
      <c r="E1492" s="25" t="s">
        <v>37</v>
      </c>
      <c r="F1492" s="25" t="s">
        <v>84</v>
      </c>
      <c r="G1492" s="25" t="s">
        <v>82</v>
      </c>
      <c r="H1492" s="27">
        <f>400000000-31500000-24500000-31000000-88600000-37184968-150000000-14671</f>
        <v>37200361</v>
      </c>
      <c r="I1492" s="27">
        <f>400000000-31500000-24500000-31000000-88600000-37184968-150000000-14671</f>
        <v>37200361</v>
      </c>
      <c r="J1492" s="25" t="s">
        <v>31</v>
      </c>
      <c r="K1492" s="25" t="s">
        <v>32</v>
      </c>
      <c r="L1492" s="26" t="s">
        <v>115</v>
      </c>
    </row>
    <row r="1493" spans="2:12" ht="105">
      <c r="B1493" s="24" t="s">
        <v>99</v>
      </c>
      <c r="C1493" s="28" t="s">
        <v>751</v>
      </c>
      <c r="D1493" s="25" t="s">
        <v>44</v>
      </c>
      <c r="E1493" s="25" t="s">
        <v>37</v>
      </c>
      <c r="F1493" s="25" t="s">
        <v>84</v>
      </c>
      <c r="G1493" s="25" t="s">
        <v>82</v>
      </c>
      <c r="H1493" s="27">
        <v>7485745</v>
      </c>
      <c r="I1493" s="27">
        <v>7485745</v>
      </c>
      <c r="J1493" s="25" t="s">
        <v>31</v>
      </c>
      <c r="K1493" s="25" t="s">
        <v>32</v>
      </c>
      <c r="L1493" s="26" t="s">
        <v>115</v>
      </c>
    </row>
    <row r="1494" spans="2:12" ht="105">
      <c r="B1494" s="24" t="s">
        <v>99</v>
      </c>
      <c r="C1494" s="28" t="s">
        <v>751</v>
      </c>
      <c r="D1494" s="25" t="s">
        <v>44</v>
      </c>
      <c r="E1494" s="25" t="s">
        <v>37</v>
      </c>
      <c r="F1494" s="25" t="s">
        <v>84</v>
      </c>
      <c r="G1494" s="25" t="s">
        <v>82</v>
      </c>
      <c r="H1494" s="27">
        <f>258215032-35595032-90000000-108620000-14000000-6000000</f>
        <v>4000000</v>
      </c>
      <c r="I1494" s="27">
        <f>258215032-35595032-90000000-108620000-14000000-6000000</f>
        <v>4000000</v>
      </c>
      <c r="J1494" s="25" t="s">
        <v>31</v>
      </c>
      <c r="K1494" s="25" t="s">
        <v>32</v>
      </c>
      <c r="L1494" s="26" t="s">
        <v>115</v>
      </c>
    </row>
    <row r="1495" spans="2:12" ht="90">
      <c r="B1495" s="24">
        <v>93141701</v>
      </c>
      <c r="C1495" s="28" t="s">
        <v>470</v>
      </c>
      <c r="D1495" s="25" t="s">
        <v>135</v>
      </c>
      <c r="E1495" s="25" t="s">
        <v>79</v>
      </c>
      <c r="F1495" s="25" t="s">
        <v>29</v>
      </c>
      <c r="G1495" s="25" t="s">
        <v>82</v>
      </c>
      <c r="H1495" s="27">
        <v>108620000</v>
      </c>
      <c r="I1495" s="27">
        <v>108620000</v>
      </c>
      <c r="J1495" s="25" t="s">
        <v>31</v>
      </c>
      <c r="K1495" s="25" t="s">
        <v>32</v>
      </c>
      <c r="L1495" s="26" t="s">
        <v>115</v>
      </c>
    </row>
    <row r="1496" spans="2:12" ht="120">
      <c r="B1496" s="24">
        <v>94131500</v>
      </c>
      <c r="C1496" s="28" t="s">
        <v>461</v>
      </c>
      <c r="D1496" s="25" t="s">
        <v>39</v>
      </c>
      <c r="E1496" s="25" t="s">
        <v>80</v>
      </c>
      <c r="F1496" s="25" t="s">
        <v>29</v>
      </c>
      <c r="G1496" s="25" t="s">
        <v>82</v>
      </c>
      <c r="H1496" s="27">
        <v>90000000</v>
      </c>
      <c r="I1496" s="27">
        <v>90000000</v>
      </c>
      <c r="J1496" s="25" t="s">
        <v>31</v>
      </c>
      <c r="K1496" s="25" t="s">
        <v>32</v>
      </c>
      <c r="L1496" s="26" t="s">
        <v>115</v>
      </c>
    </row>
    <row r="1497" spans="2:12" ht="75">
      <c r="B1497" s="24">
        <v>94131500</v>
      </c>
      <c r="C1497" s="28" t="s">
        <v>400</v>
      </c>
      <c r="D1497" s="25" t="s">
        <v>39</v>
      </c>
      <c r="E1497" s="25" t="s">
        <v>80</v>
      </c>
      <c r="F1497" s="25" t="s">
        <v>29</v>
      </c>
      <c r="G1497" s="25" t="s">
        <v>82</v>
      </c>
      <c r="H1497" s="27">
        <v>35595032</v>
      </c>
      <c r="I1497" s="27">
        <v>35595032</v>
      </c>
      <c r="J1497" s="25" t="s">
        <v>31</v>
      </c>
      <c r="K1497" s="25" t="s">
        <v>32</v>
      </c>
      <c r="L1497" s="26" t="s">
        <v>115</v>
      </c>
    </row>
    <row r="1498" spans="2:12" ht="60">
      <c r="B1498" s="24">
        <v>93141701</v>
      </c>
      <c r="C1498" s="28" t="s">
        <v>770</v>
      </c>
      <c r="D1498" s="25" t="s">
        <v>45</v>
      </c>
      <c r="E1498" s="25" t="s">
        <v>80</v>
      </c>
      <c r="F1498" s="25" t="s">
        <v>29</v>
      </c>
      <c r="G1498" s="25" t="s">
        <v>82</v>
      </c>
      <c r="H1498" s="27">
        <v>88600000</v>
      </c>
      <c r="I1498" s="27">
        <v>88600000</v>
      </c>
      <c r="J1498" s="25" t="s">
        <v>31</v>
      </c>
      <c r="K1498" s="25" t="s">
        <v>32</v>
      </c>
      <c r="L1498" s="26" t="s">
        <v>115</v>
      </c>
    </row>
    <row r="1499" spans="2:12" ht="90">
      <c r="B1499" s="24">
        <v>93141701</v>
      </c>
      <c r="C1499" s="28" t="s">
        <v>771</v>
      </c>
      <c r="D1499" s="25" t="s">
        <v>45</v>
      </c>
      <c r="E1499" s="25" t="s">
        <v>80</v>
      </c>
      <c r="F1499" s="25" t="s">
        <v>29</v>
      </c>
      <c r="G1499" s="25" t="s">
        <v>82</v>
      </c>
      <c r="H1499" s="27">
        <v>37184968</v>
      </c>
      <c r="I1499" s="27">
        <v>37184968</v>
      </c>
      <c r="J1499" s="25" t="s">
        <v>31</v>
      </c>
      <c r="K1499" s="25" t="s">
        <v>32</v>
      </c>
      <c r="L1499" s="26" t="s">
        <v>115</v>
      </c>
    </row>
    <row r="1500" spans="2:12" ht="75">
      <c r="B1500" s="24">
        <v>80111600</v>
      </c>
      <c r="C1500" s="28" t="s">
        <v>772</v>
      </c>
      <c r="D1500" s="25" t="s">
        <v>45</v>
      </c>
      <c r="E1500" s="25" t="s">
        <v>80</v>
      </c>
      <c r="F1500" s="25" t="s">
        <v>29</v>
      </c>
      <c r="G1500" s="25" t="s">
        <v>82</v>
      </c>
      <c r="H1500" s="27">
        <v>31500000</v>
      </c>
      <c r="I1500" s="27">
        <v>31500000</v>
      </c>
      <c r="J1500" s="25" t="s">
        <v>31</v>
      </c>
      <c r="K1500" s="25" t="s">
        <v>32</v>
      </c>
      <c r="L1500" s="26" t="s">
        <v>115</v>
      </c>
    </row>
    <row r="1501" spans="2:12" ht="75">
      <c r="B1501" s="24">
        <v>80111600</v>
      </c>
      <c r="C1501" s="28" t="s">
        <v>773</v>
      </c>
      <c r="D1501" s="25" t="s">
        <v>45</v>
      </c>
      <c r="E1501" s="25" t="s">
        <v>80</v>
      </c>
      <c r="F1501" s="25" t="s">
        <v>29</v>
      </c>
      <c r="G1501" s="25" t="s">
        <v>82</v>
      </c>
      <c r="H1501" s="27">
        <v>24500000</v>
      </c>
      <c r="I1501" s="27">
        <v>24500000</v>
      </c>
      <c r="J1501" s="25" t="s">
        <v>31</v>
      </c>
      <c r="K1501" s="25" t="s">
        <v>32</v>
      </c>
      <c r="L1501" s="26" t="s">
        <v>115</v>
      </c>
    </row>
    <row r="1502" spans="2:12" ht="60">
      <c r="B1502" s="24">
        <v>94131500</v>
      </c>
      <c r="C1502" s="28" t="s">
        <v>774</v>
      </c>
      <c r="D1502" s="25" t="s">
        <v>135</v>
      </c>
      <c r="E1502" s="25" t="s">
        <v>80</v>
      </c>
      <c r="F1502" s="25" t="s">
        <v>29</v>
      </c>
      <c r="G1502" s="25" t="s">
        <v>82</v>
      </c>
      <c r="H1502" s="27">
        <f>53381330-1-4700000-3000000-4500000-5000000+4989745</f>
        <v>41171074</v>
      </c>
      <c r="I1502" s="27">
        <f>53381330-1-4700000-3000000-4500000-5000000+4989745</f>
        <v>41171074</v>
      </c>
      <c r="J1502" s="25" t="s">
        <v>31</v>
      </c>
      <c r="K1502" s="25" t="s">
        <v>32</v>
      </c>
      <c r="L1502" s="26" t="s">
        <v>115</v>
      </c>
    </row>
    <row r="1503" spans="2:12" ht="60">
      <c r="B1503" s="24">
        <v>94131500</v>
      </c>
      <c r="C1503" s="28" t="s">
        <v>774</v>
      </c>
      <c r="D1503" s="25" t="s">
        <v>135</v>
      </c>
      <c r="E1503" s="25" t="s">
        <v>80</v>
      </c>
      <c r="F1503" s="25" t="s">
        <v>29</v>
      </c>
      <c r="G1503" s="25" t="s">
        <v>82</v>
      </c>
      <c r="H1503" s="27">
        <f>31000000-2000000+35014671-7485745</f>
        <v>56528926</v>
      </c>
      <c r="I1503" s="27">
        <f>31000000-2000000+35014671-7485745</f>
        <v>56528926</v>
      </c>
      <c r="J1503" s="25" t="s">
        <v>31</v>
      </c>
      <c r="K1503" s="25" t="s">
        <v>32</v>
      </c>
      <c r="L1503" s="26" t="s">
        <v>115</v>
      </c>
    </row>
    <row r="1504" spans="2:12" ht="120">
      <c r="B1504" s="24">
        <v>94131500</v>
      </c>
      <c r="C1504" s="28" t="s">
        <v>775</v>
      </c>
      <c r="D1504" s="25" t="s">
        <v>78</v>
      </c>
      <c r="E1504" s="25" t="s">
        <v>80</v>
      </c>
      <c r="F1504" s="25" t="s">
        <v>29</v>
      </c>
      <c r="G1504" s="25" t="s">
        <v>82</v>
      </c>
      <c r="H1504" s="27">
        <v>2000000</v>
      </c>
      <c r="I1504" s="27">
        <v>2000000</v>
      </c>
      <c r="J1504" s="25" t="s">
        <v>31</v>
      </c>
      <c r="K1504" s="25" t="s">
        <v>32</v>
      </c>
      <c r="L1504" s="26" t="s">
        <v>115</v>
      </c>
    </row>
    <row r="1505" spans="2:12" ht="120">
      <c r="B1505" s="24">
        <v>94131500</v>
      </c>
      <c r="C1505" s="28" t="s">
        <v>775</v>
      </c>
      <c r="D1505" s="25" t="s">
        <v>78</v>
      </c>
      <c r="E1505" s="25" t="s">
        <v>80</v>
      </c>
      <c r="F1505" s="25" t="s">
        <v>29</v>
      </c>
      <c r="G1505" s="25" t="s">
        <v>82</v>
      </c>
      <c r="H1505" s="27">
        <v>90000000</v>
      </c>
      <c r="I1505" s="27">
        <v>90000000</v>
      </c>
      <c r="J1505" s="25" t="s">
        <v>31</v>
      </c>
      <c r="K1505" s="25" t="s">
        <v>32</v>
      </c>
      <c r="L1505" s="26" t="s">
        <v>115</v>
      </c>
    </row>
    <row r="1506" spans="2:12" ht="60">
      <c r="B1506" s="24">
        <v>80111600</v>
      </c>
      <c r="C1506" s="28" t="s">
        <v>776</v>
      </c>
      <c r="D1506" s="25" t="s">
        <v>135</v>
      </c>
      <c r="E1506" s="25" t="s">
        <v>42</v>
      </c>
      <c r="F1506" s="25" t="s">
        <v>29</v>
      </c>
      <c r="G1506" s="25" t="s">
        <v>82</v>
      </c>
      <c r="H1506" s="27">
        <f>1150000000-358248480-17112073-95000000-5000000-100000000-86473063-82500000-311690664-3675720-90000000</f>
        <v>300000</v>
      </c>
      <c r="I1506" s="27">
        <f>1150000000-358248480-17112073-95000000-5000000-100000000-86473063-82500000-311690664-3675720-90000000</f>
        <v>300000</v>
      </c>
      <c r="J1506" s="25" t="s">
        <v>31</v>
      </c>
      <c r="K1506" s="25" t="s">
        <v>32</v>
      </c>
      <c r="L1506" s="26" t="s">
        <v>115</v>
      </c>
    </row>
    <row r="1507" spans="2:12" ht="60">
      <c r="B1507" s="24">
        <v>80111600</v>
      </c>
      <c r="C1507" s="28" t="s">
        <v>776</v>
      </c>
      <c r="D1507" s="25" t="s">
        <v>135</v>
      </c>
      <c r="E1507" s="25" t="s">
        <v>42</v>
      </c>
      <c r="F1507" s="25" t="s">
        <v>29</v>
      </c>
      <c r="G1507" s="25" t="s">
        <v>82</v>
      </c>
      <c r="H1507" s="27">
        <v>4700000</v>
      </c>
      <c r="I1507" s="27">
        <v>4700000</v>
      </c>
      <c r="J1507" s="25" t="s">
        <v>31</v>
      </c>
      <c r="K1507" s="25" t="s">
        <v>32</v>
      </c>
      <c r="L1507" s="26" t="s">
        <v>115</v>
      </c>
    </row>
    <row r="1508" spans="2:12" ht="105">
      <c r="B1508" s="24">
        <v>80111600</v>
      </c>
      <c r="C1508" s="28" t="s">
        <v>777</v>
      </c>
      <c r="D1508" s="25" t="s">
        <v>44</v>
      </c>
      <c r="E1508" s="25" t="s">
        <v>80</v>
      </c>
      <c r="F1508" s="25" t="s">
        <v>29</v>
      </c>
      <c r="G1508" s="25" t="s">
        <v>82</v>
      </c>
      <c r="H1508" s="27">
        <v>3500000</v>
      </c>
      <c r="I1508" s="27">
        <v>3500000</v>
      </c>
      <c r="J1508" s="25" t="s">
        <v>31</v>
      </c>
      <c r="K1508" s="25" t="s">
        <v>32</v>
      </c>
      <c r="L1508" s="26" t="s">
        <v>115</v>
      </c>
    </row>
    <row r="1509" spans="2:12" ht="60">
      <c r="B1509" s="24">
        <v>80111600</v>
      </c>
      <c r="C1509" s="28" t="s">
        <v>778</v>
      </c>
      <c r="D1509" s="25" t="s">
        <v>78</v>
      </c>
      <c r="E1509" s="25" t="s">
        <v>42</v>
      </c>
      <c r="F1509" s="25" t="s">
        <v>29</v>
      </c>
      <c r="G1509" s="25" t="s">
        <v>82</v>
      </c>
      <c r="H1509" s="27">
        <v>3000000</v>
      </c>
      <c r="I1509" s="27">
        <v>3000000</v>
      </c>
      <c r="J1509" s="25" t="s">
        <v>31</v>
      </c>
      <c r="K1509" s="25" t="s">
        <v>32</v>
      </c>
      <c r="L1509" s="26" t="s">
        <v>115</v>
      </c>
    </row>
    <row r="1510" spans="2:12" ht="105">
      <c r="B1510" s="24" t="s">
        <v>99</v>
      </c>
      <c r="C1510" s="28" t="s">
        <v>751</v>
      </c>
      <c r="D1510" s="25" t="s">
        <v>44</v>
      </c>
      <c r="E1510" s="25" t="s">
        <v>37</v>
      </c>
      <c r="F1510" s="25" t="s">
        <v>84</v>
      </c>
      <c r="G1510" s="25" t="s">
        <v>82</v>
      </c>
      <c r="H1510" s="27">
        <f>3675720-1+1</f>
        <v>3675720</v>
      </c>
      <c r="I1510" s="27">
        <f>3675720-1+1</f>
        <v>3675720</v>
      </c>
      <c r="J1510" s="25" t="s">
        <v>31</v>
      </c>
      <c r="K1510" s="25" t="s">
        <v>32</v>
      </c>
      <c r="L1510" s="26" t="s">
        <v>115</v>
      </c>
    </row>
    <row r="1511" spans="2:12" ht="90">
      <c r="B1511" s="24">
        <v>93141701</v>
      </c>
      <c r="C1511" s="28" t="s">
        <v>779</v>
      </c>
      <c r="D1511" s="25" t="s">
        <v>55</v>
      </c>
      <c r="E1511" s="25" t="s">
        <v>80</v>
      </c>
      <c r="F1511" s="25" t="s">
        <v>29</v>
      </c>
      <c r="G1511" s="25" t="s">
        <v>82</v>
      </c>
      <c r="H1511" s="27">
        <v>100000000</v>
      </c>
      <c r="I1511" s="27">
        <v>100000000</v>
      </c>
      <c r="J1511" s="25" t="s">
        <v>31</v>
      </c>
      <c r="K1511" s="25" t="s">
        <v>32</v>
      </c>
      <c r="L1511" s="26" t="s">
        <v>115</v>
      </c>
    </row>
    <row r="1512" spans="2:12" ht="75">
      <c r="B1512" s="24">
        <v>94131500</v>
      </c>
      <c r="C1512" s="28" t="s">
        <v>780</v>
      </c>
      <c r="D1512" s="25" t="s">
        <v>39</v>
      </c>
      <c r="E1512" s="25" t="s">
        <v>80</v>
      </c>
      <c r="F1512" s="25" t="s">
        <v>29</v>
      </c>
      <c r="G1512" s="25" t="s">
        <v>82</v>
      </c>
      <c r="H1512" s="27">
        <v>95000000</v>
      </c>
      <c r="I1512" s="27">
        <v>95000000</v>
      </c>
      <c r="J1512" s="25" t="s">
        <v>31</v>
      </c>
      <c r="K1512" s="25" t="s">
        <v>32</v>
      </c>
      <c r="L1512" s="26" t="s">
        <v>115</v>
      </c>
    </row>
    <row r="1513" spans="2:12" ht="75">
      <c r="B1513" s="24">
        <v>94131500</v>
      </c>
      <c r="C1513" s="28" t="s">
        <v>780</v>
      </c>
      <c r="D1513" s="25" t="s">
        <v>39</v>
      </c>
      <c r="E1513" s="25" t="s">
        <v>80</v>
      </c>
      <c r="F1513" s="25" t="s">
        <v>29</v>
      </c>
      <c r="G1513" s="25" t="s">
        <v>82</v>
      </c>
      <c r="H1513" s="27">
        <v>5000000</v>
      </c>
      <c r="I1513" s="27">
        <v>5000000</v>
      </c>
      <c r="J1513" s="25" t="s">
        <v>31</v>
      </c>
      <c r="K1513" s="25" t="s">
        <v>32</v>
      </c>
      <c r="L1513" s="26" t="s">
        <v>115</v>
      </c>
    </row>
    <row r="1514" spans="2:12" ht="60">
      <c r="B1514" s="24">
        <v>93141701</v>
      </c>
      <c r="C1514" s="28" t="s">
        <v>781</v>
      </c>
      <c r="D1514" s="25" t="s">
        <v>77</v>
      </c>
      <c r="E1514" s="25" t="s">
        <v>80</v>
      </c>
      <c r="F1514" s="25" t="s">
        <v>29</v>
      </c>
      <c r="G1514" s="25" t="s">
        <v>82</v>
      </c>
      <c r="H1514" s="27">
        <v>17112073</v>
      </c>
      <c r="I1514" s="27">
        <v>17112073</v>
      </c>
      <c r="J1514" s="25" t="s">
        <v>31</v>
      </c>
      <c r="K1514" s="25" t="s">
        <v>32</v>
      </c>
      <c r="L1514" s="26" t="s">
        <v>115</v>
      </c>
    </row>
    <row r="1515" spans="2:12" ht="90">
      <c r="B1515" s="24">
        <v>94131500</v>
      </c>
      <c r="C1515" s="28" t="s">
        <v>324</v>
      </c>
      <c r="D1515" s="25" t="s">
        <v>55</v>
      </c>
      <c r="E1515" s="25" t="s">
        <v>80</v>
      </c>
      <c r="F1515" s="25" t="s">
        <v>29</v>
      </c>
      <c r="G1515" s="25" t="s">
        <v>82</v>
      </c>
      <c r="H1515" s="27">
        <v>82500000</v>
      </c>
      <c r="I1515" s="27">
        <v>82500000</v>
      </c>
      <c r="J1515" s="25" t="s">
        <v>31</v>
      </c>
      <c r="K1515" s="25" t="s">
        <v>32</v>
      </c>
      <c r="L1515" s="26" t="s">
        <v>115</v>
      </c>
    </row>
    <row r="1516" spans="2:12" ht="105">
      <c r="B1516" s="24" t="s">
        <v>99</v>
      </c>
      <c r="C1516" s="28" t="s">
        <v>751</v>
      </c>
      <c r="D1516" s="25" t="s">
        <v>44</v>
      </c>
      <c r="E1516" s="25" t="s">
        <v>37</v>
      </c>
      <c r="F1516" s="25" t="s">
        <v>84</v>
      </c>
      <c r="G1516" s="25" t="s">
        <v>82</v>
      </c>
      <c r="H1516" s="27">
        <f>358248480-10500000-38000000-10500000+10500000-116000000-53000000-28281264-107000000</f>
        <v>5467216</v>
      </c>
      <c r="I1516" s="27">
        <f>358248480-10500000-38000000-10500000+10500000-116000000-53000000-28281264-107000000</f>
        <v>5467216</v>
      </c>
      <c r="J1516" s="25" t="s">
        <v>31</v>
      </c>
      <c r="K1516" s="25" t="s">
        <v>32</v>
      </c>
      <c r="L1516" s="26" t="s">
        <v>115</v>
      </c>
    </row>
    <row r="1517" spans="2:12" ht="90">
      <c r="B1517" s="24">
        <v>94131500</v>
      </c>
      <c r="C1517" s="28" t="s">
        <v>324</v>
      </c>
      <c r="D1517" s="25" t="s">
        <v>55</v>
      </c>
      <c r="E1517" s="25" t="s">
        <v>80</v>
      </c>
      <c r="F1517" s="25" t="s">
        <v>29</v>
      </c>
      <c r="G1517" s="25" t="s">
        <v>82</v>
      </c>
      <c r="H1517" s="27">
        <v>107000000</v>
      </c>
      <c r="I1517" s="27">
        <v>107000000</v>
      </c>
      <c r="J1517" s="25" t="s">
        <v>31</v>
      </c>
      <c r="K1517" s="25" t="s">
        <v>32</v>
      </c>
      <c r="L1517" s="26" t="s">
        <v>115</v>
      </c>
    </row>
    <row r="1518" spans="2:12" ht="45">
      <c r="B1518" s="24" t="s">
        <v>112</v>
      </c>
      <c r="C1518" s="28" t="s">
        <v>782</v>
      </c>
      <c r="D1518" s="25" t="s">
        <v>52</v>
      </c>
      <c r="E1518" s="25" t="s">
        <v>68</v>
      </c>
      <c r="F1518" s="25" t="s">
        <v>53</v>
      </c>
      <c r="G1518" s="25" t="s">
        <v>82</v>
      </c>
      <c r="H1518" s="27">
        <v>14929200</v>
      </c>
      <c r="I1518" s="27">
        <v>14929200</v>
      </c>
      <c r="J1518" s="25" t="s">
        <v>31</v>
      </c>
      <c r="K1518" s="25" t="s">
        <v>32</v>
      </c>
      <c r="L1518" s="26" t="s">
        <v>115</v>
      </c>
    </row>
    <row r="1519" spans="2:12" ht="75">
      <c r="B1519" s="24">
        <v>94131500</v>
      </c>
      <c r="C1519" s="28" t="s">
        <v>478</v>
      </c>
      <c r="D1519" s="25" t="s">
        <v>52</v>
      </c>
      <c r="E1519" s="25" t="s">
        <v>80</v>
      </c>
      <c r="F1519" s="25" t="s">
        <v>29</v>
      </c>
      <c r="G1519" s="25" t="s">
        <v>82</v>
      </c>
      <c r="H1519" s="27">
        <v>116000000</v>
      </c>
      <c r="I1519" s="27">
        <v>116000000</v>
      </c>
      <c r="J1519" s="25" t="s">
        <v>31</v>
      </c>
      <c r="K1519" s="25" t="s">
        <v>32</v>
      </c>
      <c r="L1519" s="26" t="s">
        <v>115</v>
      </c>
    </row>
    <row r="1520" spans="2:12" ht="60">
      <c r="B1520" s="24">
        <v>93141701</v>
      </c>
      <c r="C1520" s="28" t="s">
        <v>783</v>
      </c>
      <c r="D1520" s="25" t="s">
        <v>52</v>
      </c>
      <c r="E1520" s="25" t="s">
        <v>58</v>
      </c>
      <c r="F1520" s="25" t="s">
        <v>29</v>
      </c>
      <c r="G1520" s="25" t="s">
        <v>82</v>
      </c>
      <c r="H1520" s="27">
        <v>38000000</v>
      </c>
      <c r="I1520" s="27">
        <v>38000000</v>
      </c>
      <c r="J1520" s="25" t="s">
        <v>31</v>
      </c>
      <c r="K1520" s="25" t="s">
        <v>32</v>
      </c>
      <c r="L1520" s="26" t="s">
        <v>115</v>
      </c>
    </row>
    <row r="1521" spans="2:12" ht="60">
      <c r="B1521" s="24">
        <v>80111600</v>
      </c>
      <c r="C1521" s="28" t="s">
        <v>784</v>
      </c>
      <c r="D1521" s="25" t="s">
        <v>49</v>
      </c>
      <c r="E1521" s="25" t="s">
        <v>58</v>
      </c>
      <c r="F1521" s="25" t="s">
        <v>29</v>
      </c>
      <c r="G1521" s="25" t="s">
        <v>82</v>
      </c>
      <c r="H1521" s="27">
        <v>10500000</v>
      </c>
      <c r="I1521" s="27">
        <v>10500000</v>
      </c>
      <c r="J1521" s="25" t="s">
        <v>31</v>
      </c>
      <c r="K1521" s="25" t="s">
        <v>32</v>
      </c>
      <c r="L1521" s="26" t="s">
        <v>115</v>
      </c>
    </row>
    <row r="1522" spans="2:12" ht="60">
      <c r="B1522" s="24">
        <v>93141701</v>
      </c>
      <c r="C1522" s="28" t="s">
        <v>469</v>
      </c>
      <c r="D1522" s="25" t="s">
        <v>45</v>
      </c>
      <c r="E1522" s="25" t="s">
        <v>80</v>
      </c>
      <c r="F1522" s="25" t="s">
        <v>29</v>
      </c>
      <c r="G1522" s="25" t="s">
        <v>30</v>
      </c>
      <c r="H1522" s="27">
        <f>83500000-32806796</f>
        <v>50693204</v>
      </c>
      <c r="I1522" s="27">
        <f>83500000-32806796</f>
        <v>50693204</v>
      </c>
      <c r="J1522" s="25" t="s">
        <v>31</v>
      </c>
      <c r="K1522" s="25" t="s">
        <v>32</v>
      </c>
      <c r="L1522" s="26" t="s">
        <v>119</v>
      </c>
    </row>
    <row r="1523" spans="2:12" ht="45">
      <c r="B1523" s="24">
        <v>80111600</v>
      </c>
      <c r="C1523" s="28" t="s">
        <v>785</v>
      </c>
      <c r="D1523" s="25" t="s">
        <v>52</v>
      </c>
      <c r="E1523" s="25" t="s">
        <v>102</v>
      </c>
      <c r="F1523" s="25" t="s">
        <v>29</v>
      </c>
      <c r="G1523" s="25" t="s">
        <v>30</v>
      </c>
      <c r="H1523" s="27">
        <v>32806796</v>
      </c>
      <c r="I1523" s="27">
        <v>32806796</v>
      </c>
      <c r="J1523" s="25" t="s">
        <v>31</v>
      </c>
      <c r="K1523" s="25" t="s">
        <v>32</v>
      </c>
      <c r="L1523" s="26" t="s">
        <v>119</v>
      </c>
    </row>
    <row r="1524" spans="2:12" ht="45">
      <c r="B1524" s="24" t="s">
        <v>87</v>
      </c>
      <c r="C1524" s="28" t="s">
        <v>186</v>
      </c>
      <c r="D1524" s="25" t="s">
        <v>41</v>
      </c>
      <c r="E1524" s="25" t="s">
        <v>37</v>
      </c>
      <c r="F1524" s="25" t="s">
        <v>48</v>
      </c>
      <c r="G1524" s="25" t="s">
        <v>30</v>
      </c>
      <c r="H1524" s="27">
        <v>21000000</v>
      </c>
      <c r="I1524" s="27">
        <v>21000000</v>
      </c>
      <c r="J1524" s="25" t="s">
        <v>31</v>
      </c>
      <c r="K1524" s="25" t="s">
        <v>32</v>
      </c>
      <c r="L1524" s="26" t="s">
        <v>119</v>
      </c>
    </row>
    <row r="1525" spans="2:12" ht="45">
      <c r="B1525" s="24" t="s">
        <v>316</v>
      </c>
      <c r="C1525" s="28" t="s">
        <v>326</v>
      </c>
      <c r="D1525" s="25" t="s">
        <v>52</v>
      </c>
      <c r="E1525" s="25" t="s">
        <v>37</v>
      </c>
      <c r="F1525" s="25" t="s">
        <v>84</v>
      </c>
      <c r="G1525" s="25" t="s">
        <v>30</v>
      </c>
      <c r="H1525" s="27">
        <v>28000000</v>
      </c>
      <c r="I1525" s="27">
        <v>28000000</v>
      </c>
      <c r="J1525" s="25" t="s">
        <v>31</v>
      </c>
      <c r="K1525" s="25" t="s">
        <v>32</v>
      </c>
      <c r="L1525" s="26" t="s">
        <v>119</v>
      </c>
    </row>
    <row r="1526" spans="2:12" ht="75">
      <c r="B1526" s="24" t="s">
        <v>98</v>
      </c>
      <c r="C1526" s="28" t="s">
        <v>688</v>
      </c>
      <c r="D1526" s="25" t="s">
        <v>52</v>
      </c>
      <c r="E1526" s="25" t="s">
        <v>37</v>
      </c>
      <c r="F1526" s="25" t="s">
        <v>48</v>
      </c>
      <c r="G1526" s="25" t="s">
        <v>30</v>
      </c>
      <c r="H1526" s="27">
        <v>6400000</v>
      </c>
      <c r="I1526" s="27">
        <v>6400000</v>
      </c>
      <c r="J1526" s="25" t="s">
        <v>31</v>
      </c>
      <c r="K1526" s="25" t="s">
        <v>32</v>
      </c>
      <c r="L1526" s="26" t="s">
        <v>119</v>
      </c>
    </row>
    <row r="1527" spans="2:12" ht="60">
      <c r="B1527" s="24">
        <v>93141701</v>
      </c>
      <c r="C1527" s="28" t="s">
        <v>786</v>
      </c>
      <c r="D1527" s="25" t="s">
        <v>55</v>
      </c>
      <c r="E1527" s="25" t="s">
        <v>37</v>
      </c>
      <c r="F1527" s="25" t="s">
        <v>64</v>
      </c>
      <c r="G1527" s="25" t="s">
        <v>30</v>
      </c>
      <c r="H1527" s="27">
        <v>1000000</v>
      </c>
      <c r="I1527" s="27">
        <v>1000000</v>
      </c>
      <c r="J1527" s="25" t="s">
        <v>31</v>
      </c>
      <c r="K1527" s="25" t="s">
        <v>32</v>
      </c>
      <c r="L1527" s="26" t="s">
        <v>119</v>
      </c>
    </row>
    <row r="1528" spans="2:12" ht="90">
      <c r="B1528" s="24" t="s">
        <v>88</v>
      </c>
      <c r="C1528" s="28" t="s">
        <v>187</v>
      </c>
      <c r="D1528" s="25" t="s">
        <v>41</v>
      </c>
      <c r="E1528" s="25" t="s">
        <v>37</v>
      </c>
      <c r="F1528" s="25" t="s">
        <v>64</v>
      </c>
      <c r="G1528" s="25" t="s">
        <v>30</v>
      </c>
      <c r="H1528" s="27">
        <v>2400000</v>
      </c>
      <c r="I1528" s="27">
        <v>2400000</v>
      </c>
      <c r="J1528" s="25" t="s">
        <v>31</v>
      </c>
      <c r="K1528" s="25" t="s">
        <v>32</v>
      </c>
      <c r="L1528" s="26" t="s">
        <v>119</v>
      </c>
    </row>
    <row r="1529" spans="2:12" ht="60">
      <c r="B1529" s="24">
        <v>93141701</v>
      </c>
      <c r="C1529" s="28" t="s">
        <v>469</v>
      </c>
      <c r="D1529" s="25" t="s">
        <v>45</v>
      </c>
      <c r="E1529" s="25" t="s">
        <v>80</v>
      </c>
      <c r="F1529" s="25" t="s">
        <v>29</v>
      </c>
      <c r="G1529" s="25" t="s">
        <v>30</v>
      </c>
      <c r="H1529" s="27">
        <f>95150000-85230000-6000000+80000</f>
        <v>4000000</v>
      </c>
      <c r="I1529" s="27">
        <f>95150000-85230000-6000000+80000</f>
        <v>4000000</v>
      </c>
      <c r="J1529" s="25" t="s">
        <v>31</v>
      </c>
      <c r="K1529" s="25" t="s">
        <v>32</v>
      </c>
      <c r="L1529" s="26" t="s">
        <v>119</v>
      </c>
    </row>
    <row r="1530" spans="2:12" ht="75">
      <c r="B1530" s="24">
        <v>94131500</v>
      </c>
      <c r="C1530" s="28" t="s">
        <v>787</v>
      </c>
      <c r="D1530" s="25" t="s">
        <v>39</v>
      </c>
      <c r="E1530" s="25" t="s">
        <v>80</v>
      </c>
      <c r="F1530" s="25" t="s">
        <v>29</v>
      </c>
      <c r="G1530" s="25" t="s">
        <v>30</v>
      </c>
      <c r="H1530" s="27">
        <v>6000000</v>
      </c>
      <c r="I1530" s="27">
        <v>6000000</v>
      </c>
      <c r="J1530" s="25" t="s">
        <v>31</v>
      </c>
      <c r="K1530" s="25" t="s">
        <v>32</v>
      </c>
      <c r="L1530" s="26" t="s">
        <v>119</v>
      </c>
    </row>
    <row r="1531" spans="2:12" ht="75">
      <c r="B1531" s="24">
        <v>82111801</v>
      </c>
      <c r="C1531" s="28" t="s">
        <v>788</v>
      </c>
      <c r="D1531" s="25" t="s">
        <v>78</v>
      </c>
      <c r="E1531" s="25" t="s">
        <v>68</v>
      </c>
      <c r="F1531" s="25" t="s">
        <v>29</v>
      </c>
      <c r="G1531" s="25" t="s">
        <v>30</v>
      </c>
      <c r="H1531" s="27">
        <v>36470007</v>
      </c>
      <c r="I1531" s="27">
        <v>36470007</v>
      </c>
      <c r="J1531" s="25" t="s">
        <v>31</v>
      </c>
      <c r="K1531" s="25" t="s">
        <v>32</v>
      </c>
      <c r="L1531" s="26" t="s">
        <v>119</v>
      </c>
    </row>
    <row r="1532" spans="2:12" ht="75">
      <c r="B1532" s="24">
        <v>82111801</v>
      </c>
      <c r="C1532" s="28" t="s">
        <v>788</v>
      </c>
      <c r="D1532" s="25" t="s">
        <v>78</v>
      </c>
      <c r="E1532" s="25" t="s">
        <v>68</v>
      </c>
      <c r="F1532" s="25" t="s">
        <v>29</v>
      </c>
      <c r="G1532" s="25" t="s">
        <v>30</v>
      </c>
      <c r="H1532" s="27">
        <v>85230000</v>
      </c>
      <c r="I1532" s="27">
        <v>85230000</v>
      </c>
      <c r="J1532" s="25" t="s">
        <v>31</v>
      </c>
      <c r="K1532" s="25" t="s">
        <v>32</v>
      </c>
      <c r="L1532" s="26" t="s">
        <v>119</v>
      </c>
    </row>
    <row r="1533" spans="2:12" ht="90">
      <c r="B1533" s="24">
        <v>94131500</v>
      </c>
      <c r="C1533" s="28" t="s">
        <v>649</v>
      </c>
      <c r="D1533" s="25" t="s">
        <v>44</v>
      </c>
      <c r="E1533" s="25" t="s">
        <v>80</v>
      </c>
      <c r="F1533" s="25" t="s">
        <v>29</v>
      </c>
      <c r="G1533" s="25" t="s">
        <v>30</v>
      </c>
      <c r="H1533" s="27">
        <f>230000000-215578880</f>
        <v>14421120</v>
      </c>
      <c r="I1533" s="27">
        <f>230000000-215578880</f>
        <v>14421120</v>
      </c>
      <c r="J1533" s="25" t="s">
        <v>31</v>
      </c>
      <c r="K1533" s="25" t="s">
        <v>32</v>
      </c>
      <c r="L1533" s="26" t="s">
        <v>479</v>
      </c>
    </row>
    <row r="1534" spans="2:12" ht="90">
      <c r="B1534" s="24">
        <v>94131500</v>
      </c>
      <c r="C1534" s="28" t="s">
        <v>649</v>
      </c>
      <c r="D1534" s="25" t="s">
        <v>44</v>
      </c>
      <c r="E1534" s="25" t="s">
        <v>80</v>
      </c>
      <c r="F1534" s="25" t="s">
        <v>29</v>
      </c>
      <c r="G1534" s="25" t="s">
        <v>30</v>
      </c>
      <c r="H1534" s="27">
        <f>32000000-14712960-16000000</f>
        <v>1287040</v>
      </c>
      <c r="I1534" s="27">
        <f>32000000-14712960-16000000</f>
        <v>1287040</v>
      </c>
      <c r="J1534" s="25" t="s">
        <v>31</v>
      </c>
      <c r="K1534" s="25" t="s">
        <v>32</v>
      </c>
      <c r="L1534" s="26" t="s">
        <v>479</v>
      </c>
    </row>
    <row r="1535" spans="2:12" ht="90">
      <c r="B1535" s="24">
        <v>94131500</v>
      </c>
      <c r="C1535" s="28" t="s">
        <v>649</v>
      </c>
      <c r="D1535" s="25" t="s">
        <v>44</v>
      </c>
      <c r="E1535" s="25" t="s">
        <v>80</v>
      </c>
      <c r="F1535" s="25" t="s">
        <v>29</v>
      </c>
      <c r="G1535" s="25" t="s">
        <v>30</v>
      </c>
      <c r="H1535" s="27">
        <f>105000000-12500000-1000000-18000000-2500000-2000000-3000000-1000000-12000000-15500000-2000000-2000000-10500000-4500000-2000000-3500000-7000000+2000000+1000000</f>
        <v>9000000</v>
      </c>
      <c r="I1535" s="27">
        <f>105000000-12500000-1000000-18000000-2500000-2000000-3000000-1000000-12000000-15500000-2000000-2000000-10500000-4500000-2000000-3500000-7000000+2000000+1000000</f>
        <v>9000000</v>
      </c>
      <c r="J1535" s="25" t="s">
        <v>31</v>
      </c>
      <c r="K1535" s="25" t="s">
        <v>32</v>
      </c>
      <c r="L1535" s="26" t="s">
        <v>479</v>
      </c>
    </row>
    <row r="1536" spans="2:12" ht="75">
      <c r="B1536" s="24">
        <v>94131500</v>
      </c>
      <c r="C1536" s="28" t="s">
        <v>789</v>
      </c>
      <c r="D1536" s="25" t="s">
        <v>45</v>
      </c>
      <c r="E1536" s="25" t="s">
        <v>80</v>
      </c>
      <c r="F1536" s="25" t="s">
        <v>29</v>
      </c>
      <c r="G1536" s="25" t="s">
        <v>30</v>
      </c>
      <c r="H1536" s="27">
        <v>40000000</v>
      </c>
      <c r="I1536" s="27">
        <v>40000000</v>
      </c>
      <c r="J1536" s="25" t="s">
        <v>31</v>
      </c>
      <c r="K1536" s="25" t="s">
        <v>32</v>
      </c>
      <c r="L1536" s="26" t="s">
        <v>119</v>
      </c>
    </row>
    <row r="1537" spans="2:12" ht="60">
      <c r="B1537" s="24">
        <v>93141701</v>
      </c>
      <c r="C1537" s="28" t="s">
        <v>469</v>
      </c>
      <c r="D1537" s="25" t="s">
        <v>45</v>
      </c>
      <c r="E1537" s="25" t="s">
        <v>80</v>
      </c>
      <c r="F1537" s="25" t="s">
        <v>29</v>
      </c>
      <c r="G1537" s="25" t="s">
        <v>30</v>
      </c>
      <c r="H1537" s="27">
        <v>20000000</v>
      </c>
      <c r="I1537" s="27">
        <v>20000000</v>
      </c>
      <c r="J1537" s="25" t="s">
        <v>31</v>
      </c>
      <c r="K1537" s="25" t="s">
        <v>32</v>
      </c>
      <c r="L1537" s="26" t="s">
        <v>119</v>
      </c>
    </row>
    <row r="1538" spans="2:12" ht="60">
      <c r="B1538" s="24">
        <v>80101603</v>
      </c>
      <c r="C1538" s="28" t="s">
        <v>457</v>
      </c>
      <c r="D1538" s="25" t="s">
        <v>41</v>
      </c>
      <c r="E1538" s="25" t="s">
        <v>95</v>
      </c>
      <c r="F1538" s="25" t="s">
        <v>29</v>
      </c>
      <c r="G1538" s="25" t="s">
        <v>30</v>
      </c>
      <c r="H1538" s="27">
        <f>20000000-19047619</f>
        <v>952381</v>
      </c>
      <c r="I1538" s="27">
        <f>20000000-19047619</f>
        <v>952381</v>
      </c>
      <c r="J1538" s="25" t="s">
        <v>31</v>
      </c>
      <c r="K1538" s="25" t="s">
        <v>32</v>
      </c>
      <c r="L1538" s="26" t="s">
        <v>119</v>
      </c>
    </row>
    <row r="1539" spans="2:12" ht="60">
      <c r="B1539" s="24">
        <v>80101603</v>
      </c>
      <c r="C1539" s="28" t="s">
        <v>457</v>
      </c>
      <c r="D1539" s="25" t="s">
        <v>41</v>
      </c>
      <c r="E1539" s="25" t="s">
        <v>95</v>
      </c>
      <c r="F1539" s="25" t="s">
        <v>29</v>
      </c>
      <c r="G1539" s="25" t="s">
        <v>30</v>
      </c>
      <c r="H1539" s="27">
        <f>33700000+10960000-42533333</f>
        <v>2126667</v>
      </c>
      <c r="I1539" s="27">
        <f>33700000+10960000-42533333</f>
        <v>2126667</v>
      </c>
      <c r="J1539" s="25" t="s">
        <v>31</v>
      </c>
      <c r="K1539" s="25" t="s">
        <v>32</v>
      </c>
      <c r="L1539" s="26" t="s">
        <v>119</v>
      </c>
    </row>
    <row r="1540" spans="2:12" ht="45">
      <c r="B1540" s="24">
        <v>93141701</v>
      </c>
      <c r="C1540" s="28" t="s">
        <v>790</v>
      </c>
      <c r="D1540" s="25" t="s">
        <v>41</v>
      </c>
      <c r="E1540" s="25" t="s">
        <v>80</v>
      </c>
      <c r="F1540" s="25" t="s">
        <v>29</v>
      </c>
      <c r="G1540" s="25" t="s">
        <v>30</v>
      </c>
      <c r="H1540" s="27">
        <v>42533333</v>
      </c>
      <c r="I1540" s="27">
        <v>42533333</v>
      </c>
      <c r="J1540" s="25" t="s">
        <v>31</v>
      </c>
      <c r="K1540" s="25" t="s">
        <v>32</v>
      </c>
      <c r="L1540" s="26" t="s">
        <v>119</v>
      </c>
    </row>
    <row r="1541" spans="2:12" ht="90">
      <c r="B1541" s="24">
        <v>94131500</v>
      </c>
      <c r="C1541" s="28" t="s">
        <v>649</v>
      </c>
      <c r="D1541" s="25" t="s">
        <v>44</v>
      </c>
      <c r="E1541" s="25" t="s">
        <v>80</v>
      </c>
      <c r="F1541" s="25" t="s">
        <v>29</v>
      </c>
      <c r="G1541" s="25" t="s">
        <v>30</v>
      </c>
      <c r="H1541" s="27">
        <v>20000000</v>
      </c>
      <c r="I1541" s="27">
        <v>20000000</v>
      </c>
      <c r="J1541" s="25" t="s">
        <v>31</v>
      </c>
      <c r="K1541" s="25" t="s">
        <v>32</v>
      </c>
      <c r="L1541" s="26" t="s">
        <v>479</v>
      </c>
    </row>
    <row r="1542" spans="2:12" ht="45">
      <c r="B1542" s="24">
        <v>80111600</v>
      </c>
      <c r="C1542" s="28" t="s">
        <v>791</v>
      </c>
      <c r="D1542" s="25" t="s">
        <v>49</v>
      </c>
      <c r="E1542" s="25" t="s">
        <v>104</v>
      </c>
      <c r="F1542" s="25" t="s">
        <v>29</v>
      </c>
      <c r="G1542" s="25" t="s">
        <v>30</v>
      </c>
      <c r="H1542" s="27">
        <v>12000000</v>
      </c>
      <c r="I1542" s="27">
        <v>12000000</v>
      </c>
      <c r="J1542" s="25" t="s">
        <v>31</v>
      </c>
      <c r="K1542" s="25" t="s">
        <v>32</v>
      </c>
      <c r="L1542" s="26" t="s">
        <v>125</v>
      </c>
    </row>
    <row r="1543" spans="2:12" ht="60">
      <c r="B1543" s="24">
        <v>80111600</v>
      </c>
      <c r="C1543" s="28" t="s">
        <v>792</v>
      </c>
      <c r="D1543" s="25" t="s">
        <v>77</v>
      </c>
      <c r="E1543" s="25" t="s">
        <v>76</v>
      </c>
      <c r="F1543" s="25" t="s">
        <v>29</v>
      </c>
      <c r="G1543" s="25" t="s">
        <v>30</v>
      </c>
      <c r="H1543" s="27">
        <v>28750000</v>
      </c>
      <c r="I1543" s="27">
        <v>28750000</v>
      </c>
      <c r="J1543" s="25" t="s">
        <v>31</v>
      </c>
      <c r="K1543" s="25" t="s">
        <v>32</v>
      </c>
      <c r="L1543" s="26" t="s">
        <v>125</v>
      </c>
    </row>
    <row r="1544" spans="2:12" ht="60">
      <c r="B1544" s="24">
        <v>80111600</v>
      </c>
      <c r="C1544" s="28" t="s">
        <v>792</v>
      </c>
      <c r="D1544" s="25" t="s">
        <v>77</v>
      </c>
      <c r="E1544" s="25" t="s">
        <v>76</v>
      </c>
      <c r="F1544" s="25" t="s">
        <v>29</v>
      </c>
      <c r="G1544" s="25" t="s">
        <v>30</v>
      </c>
      <c r="H1544" s="27">
        <v>28750000</v>
      </c>
      <c r="I1544" s="27">
        <v>28750000</v>
      </c>
      <c r="J1544" s="25" t="s">
        <v>31</v>
      </c>
      <c r="K1544" s="25" t="s">
        <v>32</v>
      </c>
      <c r="L1544" s="26" t="s">
        <v>125</v>
      </c>
    </row>
    <row r="1545" spans="2:12" ht="60">
      <c r="B1545" s="24">
        <v>80111600</v>
      </c>
      <c r="C1545" s="28" t="s">
        <v>793</v>
      </c>
      <c r="D1545" s="25" t="s">
        <v>45</v>
      </c>
      <c r="E1545" s="25" t="s">
        <v>95</v>
      </c>
      <c r="F1545" s="25" t="s">
        <v>29</v>
      </c>
      <c r="G1545" s="25" t="s">
        <v>30</v>
      </c>
      <c r="H1545" s="27">
        <v>17500000</v>
      </c>
      <c r="I1545" s="27">
        <v>17500000</v>
      </c>
      <c r="J1545" s="25" t="s">
        <v>31</v>
      </c>
      <c r="K1545" s="25" t="s">
        <v>32</v>
      </c>
      <c r="L1545" s="26" t="s">
        <v>125</v>
      </c>
    </row>
    <row r="1546" spans="2:12" ht="60">
      <c r="B1546" s="24">
        <v>80111600</v>
      </c>
      <c r="C1546" s="28" t="s">
        <v>793</v>
      </c>
      <c r="D1546" s="25" t="s">
        <v>43</v>
      </c>
      <c r="E1546" s="25" t="s">
        <v>104</v>
      </c>
      <c r="F1546" s="25" t="s">
        <v>29</v>
      </c>
      <c r="G1546" s="25" t="s">
        <v>30</v>
      </c>
      <c r="H1546" s="27">
        <f>1015569+234431</f>
        <v>1250000</v>
      </c>
      <c r="I1546" s="27">
        <f>1015569+234431</f>
        <v>1250000</v>
      </c>
      <c r="J1546" s="25" t="s">
        <v>31</v>
      </c>
      <c r="K1546" s="25" t="s">
        <v>32</v>
      </c>
      <c r="L1546" s="26" t="s">
        <v>125</v>
      </c>
    </row>
    <row r="1547" spans="2:12" ht="60">
      <c r="B1547" s="24">
        <v>80111600</v>
      </c>
      <c r="C1547" s="28" t="s">
        <v>793</v>
      </c>
      <c r="D1547" s="25" t="s">
        <v>43</v>
      </c>
      <c r="E1547" s="25" t="s">
        <v>104</v>
      </c>
      <c r="F1547" s="25" t="s">
        <v>29</v>
      </c>
      <c r="G1547" s="25" t="s">
        <v>30</v>
      </c>
      <c r="H1547" s="27">
        <f>26266816-24500000</f>
        <v>1766816</v>
      </c>
      <c r="I1547" s="27">
        <f>26266816-24500000</f>
        <v>1766816</v>
      </c>
      <c r="J1547" s="25" t="s">
        <v>31</v>
      </c>
      <c r="K1547" s="25" t="s">
        <v>32</v>
      </c>
      <c r="L1547" s="26" t="s">
        <v>125</v>
      </c>
    </row>
    <row r="1548" spans="2:12" ht="60">
      <c r="B1548" s="24">
        <v>80111600</v>
      </c>
      <c r="C1548" s="28" t="s">
        <v>793</v>
      </c>
      <c r="D1548" s="25" t="s">
        <v>43</v>
      </c>
      <c r="E1548" s="25" t="s">
        <v>104</v>
      </c>
      <c r="F1548" s="25" t="s">
        <v>29</v>
      </c>
      <c r="G1548" s="25" t="s">
        <v>30</v>
      </c>
      <c r="H1548" s="27">
        <f>4000000+483184</f>
        <v>4483184</v>
      </c>
      <c r="I1548" s="27">
        <f>4000000+483184</f>
        <v>4483184</v>
      </c>
      <c r="J1548" s="25" t="s">
        <v>31</v>
      </c>
      <c r="K1548" s="25" t="s">
        <v>32</v>
      </c>
      <c r="L1548" s="26" t="s">
        <v>125</v>
      </c>
    </row>
    <row r="1549" spans="2:12" ht="60">
      <c r="B1549" s="24">
        <v>80111600</v>
      </c>
      <c r="C1549" s="28" t="s">
        <v>793</v>
      </c>
      <c r="D1549" s="25" t="s">
        <v>43</v>
      </c>
      <c r="E1549" s="25" t="s">
        <v>104</v>
      </c>
      <c r="F1549" s="25" t="s">
        <v>29</v>
      </c>
      <c r="G1549" s="25" t="s">
        <v>30</v>
      </c>
      <c r="H1549" s="27">
        <v>2500000</v>
      </c>
      <c r="I1549" s="27">
        <v>2500000</v>
      </c>
      <c r="J1549" s="25" t="s">
        <v>31</v>
      </c>
      <c r="K1549" s="25" t="s">
        <v>32</v>
      </c>
      <c r="L1549" s="26" t="s">
        <v>125</v>
      </c>
    </row>
    <row r="1550" spans="2:12" ht="60">
      <c r="B1550" s="24">
        <v>80111600</v>
      </c>
      <c r="C1550" s="28" t="s">
        <v>793</v>
      </c>
      <c r="D1550" s="25" t="s">
        <v>55</v>
      </c>
      <c r="E1550" s="25" t="s">
        <v>79</v>
      </c>
      <c r="F1550" s="25" t="s">
        <v>29</v>
      </c>
      <c r="G1550" s="25" t="s">
        <v>30</v>
      </c>
      <c r="H1550" s="27">
        <v>12500000</v>
      </c>
      <c r="I1550" s="27">
        <v>12500000</v>
      </c>
      <c r="J1550" s="25" t="s">
        <v>31</v>
      </c>
      <c r="K1550" s="25" t="s">
        <v>32</v>
      </c>
      <c r="L1550" s="26" t="s">
        <v>125</v>
      </c>
    </row>
    <row r="1551" spans="2:12" ht="60">
      <c r="B1551" s="24">
        <v>80111600</v>
      </c>
      <c r="C1551" s="28" t="s">
        <v>792</v>
      </c>
      <c r="D1551" s="25" t="s">
        <v>49</v>
      </c>
      <c r="E1551" s="25" t="s">
        <v>62</v>
      </c>
      <c r="F1551" s="25" t="s">
        <v>29</v>
      </c>
      <c r="G1551" s="25" t="s">
        <v>30</v>
      </c>
      <c r="H1551" s="27">
        <v>10000000</v>
      </c>
      <c r="I1551" s="27">
        <v>10000000</v>
      </c>
      <c r="J1551" s="25" t="s">
        <v>31</v>
      </c>
      <c r="K1551" s="25" t="s">
        <v>32</v>
      </c>
      <c r="L1551" s="26" t="s">
        <v>125</v>
      </c>
    </row>
    <row r="1552" spans="2:12" ht="60">
      <c r="B1552" s="24">
        <v>80111600</v>
      </c>
      <c r="C1552" s="28" t="s">
        <v>794</v>
      </c>
      <c r="D1552" s="25" t="s">
        <v>55</v>
      </c>
      <c r="E1552" s="25" t="s">
        <v>76</v>
      </c>
      <c r="F1552" s="25" t="s">
        <v>29</v>
      </c>
      <c r="G1552" s="25" t="s">
        <v>30</v>
      </c>
      <c r="H1552" s="27">
        <v>22083600</v>
      </c>
      <c r="I1552" s="27">
        <v>22083600</v>
      </c>
      <c r="J1552" s="25" t="s">
        <v>31</v>
      </c>
      <c r="K1552" s="25" t="s">
        <v>32</v>
      </c>
      <c r="L1552" s="26" t="s">
        <v>120</v>
      </c>
    </row>
    <row r="1553" spans="2:12" ht="90">
      <c r="B1553" s="24">
        <v>80111600</v>
      </c>
      <c r="C1553" s="28" t="s">
        <v>795</v>
      </c>
      <c r="D1553" s="25" t="s">
        <v>39</v>
      </c>
      <c r="E1553" s="25" t="s">
        <v>58</v>
      </c>
      <c r="F1553" s="25" t="s">
        <v>29</v>
      </c>
      <c r="G1553" s="25" t="s">
        <v>30</v>
      </c>
      <c r="H1553" s="27">
        <v>500000</v>
      </c>
      <c r="I1553" s="27">
        <v>500000</v>
      </c>
      <c r="J1553" s="25" t="s">
        <v>31</v>
      </c>
      <c r="K1553" s="25" t="s">
        <v>32</v>
      </c>
      <c r="L1553" s="26" t="s">
        <v>120</v>
      </c>
    </row>
    <row r="1554" spans="2:12" ht="75">
      <c r="B1554" s="24">
        <v>80111600</v>
      </c>
      <c r="C1554" s="28" t="s">
        <v>796</v>
      </c>
      <c r="D1554" s="25" t="s">
        <v>52</v>
      </c>
      <c r="E1554" s="25" t="s">
        <v>58</v>
      </c>
      <c r="F1554" s="25" t="s">
        <v>29</v>
      </c>
      <c r="G1554" s="25" t="s">
        <v>30</v>
      </c>
      <c r="H1554" s="27">
        <f>41926240+2240960</f>
        <v>44167200</v>
      </c>
      <c r="I1554" s="27">
        <f>41926240+2240960</f>
        <v>44167200</v>
      </c>
      <c r="J1554" s="25" t="s">
        <v>31</v>
      </c>
      <c r="K1554" s="25" t="s">
        <v>32</v>
      </c>
      <c r="L1554" s="26" t="s">
        <v>120</v>
      </c>
    </row>
    <row r="1555" spans="2:12" ht="60">
      <c r="B1555" s="24">
        <v>80111600</v>
      </c>
      <c r="C1555" s="28" t="s">
        <v>797</v>
      </c>
      <c r="D1555" s="25" t="s">
        <v>45</v>
      </c>
      <c r="E1555" s="25" t="s">
        <v>76</v>
      </c>
      <c r="F1555" s="25" t="s">
        <v>29</v>
      </c>
      <c r="G1555" s="25" t="s">
        <v>30</v>
      </c>
      <c r="H1555" s="27">
        <v>21000000</v>
      </c>
      <c r="I1555" s="27">
        <v>21000000</v>
      </c>
      <c r="J1555" s="25" t="s">
        <v>31</v>
      </c>
      <c r="K1555" s="25" t="s">
        <v>32</v>
      </c>
      <c r="L1555" s="26" t="s">
        <v>120</v>
      </c>
    </row>
    <row r="1556" spans="2:12" ht="45">
      <c r="B1556" s="24">
        <v>80111600</v>
      </c>
      <c r="C1556" s="28" t="s">
        <v>798</v>
      </c>
      <c r="D1556" s="25" t="s">
        <v>49</v>
      </c>
      <c r="E1556" s="25" t="s">
        <v>58</v>
      </c>
      <c r="F1556" s="25" t="s">
        <v>29</v>
      </c>
      <c r="G1556" s="25" t="s">
        <v>30</v>
      </c>
      <c r="H1556" s="27">
        <f>36800000-3680000</f>
        <v>33120000</v>
      </c>
      <c r="I1556" s="27">
        <f>36800000-3680000</f>
        <v>33120000</v>
      </c>
      <c r="J1556" s="25" t="s">
        <v>31</v>
      </c>
      <c r="K1556" s="25" t="s">
        <v>32</v>
      </c>
      <c r="L1556" s="26" t="s">
        <v>120</v>
      </c>
    </row>
    <row r="1557" spans="2:12" ht="60">
      <c r="B1557" s="24">
        <v>80111600</v>
      </c>
      <c r="C1557" s="28" t="s">
        <v>799</v>
      </c>
      <c r="D1557" s="25" t="s">
        <v>44</v>
      </c>
      <c r="E1557" s="25" t="s">
        <v>42</v>
      </c>
      <c r="F1557" s="25" t="s">
        <v>29</v>
      </c>
      <c r="G1557" s="25" t="s">
        <v>30</v>
      </c>
      <c r="H1557" s="27">
        <v>3300000</v>
      </c>
      <c r="I1557" s="27">
        <v>3300000</v>
      </c>
      <c r="J1557" s="25" t="s">
        <v>31</v>
      </c>
      <c r="K1557" s="25" t="s">
        <v>32</v>
      </c>
      <c r="L1557" s="26" t="s">
        <v>120</v>
      </c>
    </row>
    <row r="1558" spans="2:12" ht="75">
      <c r="B1558" s="24">
        <v>80111600</v>
      </c>
      <c r="C1558" s="28" t="s">
        <v>800</v>
      </c>
      <c r="D1558" s="25" t="s">
        <v>49</v>
      </c>
      <c r="E1558" s="25" t="s">
        <v>50</v>
      </c>
      <c r="F1558" s="25" t="s">
        <v>29</v>
      </c>
      <c r="G1558" s="25" t="s">
        <v>30</v>
      </c>
      <c r="H1558" s="27">
        <v>48583920</v>
      </c>
      <c r="I1558" s="27">
        <v>48583920</v>
      </c>
      <c r="J1558" s="25" t="s">
        <v>31</v>
      </c>
      <c r="K1558" s="25" t="s">
        <v>32</v>
      </c>
      <c r="L1558" s="26" t="s">
        <v>120</v>
      </c>
    </row>
    <row r="1559" spans="2:12" ht="90">
      <c r="B1559" s="24">
        <v>80111600</v>
      </c>
      <c r="C1559" s="28" t="s">
        <v>739</v>
      </c>
      <c r="D1559" s="25" t="s">
        <v>49</v>
      </c>
      <c r="E1559" s="25" t="s">
        <v>58</v>
      </c>
      <c r="F1559" s="25" t="s">
        <v>29</v>
      </c>
      <c r="G1559" s="25" t="s">
        <v>30</v>
      </c>
      <c r="H1559" s="27">
        <f>53210960</f>
        <v>53210960</v>
      </c>
      <c r="I1559" s="27">
        <f>53210960</f>
        <v>53210960</v>
      </c>
      <c r="J1559" s="25" t="s">
        <v>31</v>
      </c>
      <c r="K1559" s="25" t="s">
        <v>32</v>
      </c>
      <c r="L1559" s="26" t="s">
        <v>120</v>
      </c>
    </row>
    <row r="1560" spans="2:12" ht="75">
      <c r="B1560" s="24">
        <v>80111600</v>
      </c>
      <c r="C1560" s="28" t="s">
        <v>801</v>
      </c>
      <c r="D1560" s="25" t="s">
        <v>49</v>
      </c>
      <c r="E1560" s="25" t="s">
        <v>50</v>
      </c>
      <c r="F1560" s="25" t="s">
        <v>29</v>
      </c>
      <c r="G1560" s="25" t="s">
        <v>30</v>
      </c>
      <c r="H1560" s="27">
        <v>55000000</v>
      </c>
      <c r="I1560" s="27">
        <v>55000000</v>
      </c>
      <c r="J1560" s="25" t="s">
        <v>31</v>
      </c>
      <c r="K1560" s="25" t="s">
        <v>32</v>
      </c>
      <c r="L1560" s="26" t="s">
        <v>120</v>
      </c>
    </row>
    <row r="1561" spans="2:12" ht="75">
      <c r="B1561" s="24">
        <v>80111600</v>
      </c>
      <c r="C1561" s="28" t="s">
        <v>802</v>
      </c>
      <c r="D1561" s="25" t="s">
        <v>44</v>
      </c>
      <c r="E1561" s="25" t="s">
        <v>76</v>
      </c>
      <c r="F1561" s="25" t="s">
        <v>29</v>
      </c>
      <c r="G1561" s="25" t="s">
        <v>30</v>
      </c>
      <c r="H1561" s="27">
        <v>3200000</v>
      </c>
      <c r="I1561" s="27">
        <v>3200000</v>
      </c>
      <c r="J1561" s="25" t="s">
        <v>31</v>
      </c>
      <c r="K1561" s="25" t="s">
        <v>32</v>
      </c>
      <c r="L1561" s="26" t="s">
        <v>120</v>
      </c>
    </row>
    <row r="1562" spans="2:12" ht="45">
      <c r="B1562" s="24">
        <v>80111600</v>
      </c>
      <c r="C1562" s="28" t="s">
        <v>803</v>
      </c>
      <c r="D1562" s="25" t="s">
        <v>77</v>
      </c>
      <c r="E1562" s="25" t="s">
        <v>76</v>
      </c>
      <c r="F1562" s="25" t="s">
        <v>29</v>
      </c>
      <c r="G1562" s="25" t="s">
        <v>30</v>
      </c>
      <c r="H1562" s="27">
        <v>50792280</v>
      </c>
      <c r="I1562" s="27">
        <v>50792280</v>
      </c>
      <c r="J1562" s="25" t="s">
        <v>31</v>
      </c>
      <c r="K1562" s="25" t="s">
        <v>32</v>
      </c>
      <c r="L1562" s="26" t="s">
        <v>120</v>
      </c>
    </row>
    <row r="1563" spans="2:12" ht="60">
      <c r="B1563" s="24">
        <v>94131500</v>
      </c>
      <c r="C1563" s="28" t="s">
        <v>686</v>
      </c>
      <c r="D1563" s="25" t="s">
        <v>52</v>
      </c>
      <c r="E1563" s="25" t="s">
        <v>80</v>
      </c>
      <c r="F1563" s="25" t="s">
        <v>29</v>
      </c>
      <c r="G1563" s="25" t="s">
        <v>30</v>
      </c>
      <c r="H1563" s="27">
        <v>1160000000</v>
      </c>
      <c r="I1563" s="27">
        <v>1160000000</v>
      </c>
      <c r="J1563" s="25" t="s">
        <v>31</v>
      </c>
      <c r="K1563" s="25" t="s">
        <v>32</v>
      </c>
      <c r="L1563" s="26" t="s">
        <v>120</v>
      </c>
    </row>
    <row r="1564" spans="2:12" ht="60">
      <c r="B1564" s="24">
        <v>94131500</v>
      </c>
      <c r="C1564" s="28" t="s">
        <v>686</v>
      </c>
      <c r="D1564" s="25" t="s">
        <v>52</v>
      </c>
      <c r="E1564" s="25" t="s">
        <v>80</v>
      </c>
      <c r="F1564" s="25" t="s">
        <v>29</v>
      </c>
      <c r="G1564" s="25" t="s">
        <v>30</v>
      </c>
      <c r="H1564" s="27">
        <v>200000000</v>
      </c>
      <c r="I1564" s="27">
        <v>200000000</v>
      </c>
      <c r="J1564" s="25" t="s">
        <v>31</v>
      </c>
      <c r="K1564" s="25" t="s">
        <v>32</v>
      </c>
      <c r="L1564" s="26" t="s">
        <v>120</v>
      </c>
    </row>
    <row r="1565" spans="2:12" ht="60">
      <c r="B1565" s="24">
        <v>94131500</v>
      </c>
      <c r="C1565" s="28" t="s">
        <v>686</v>
      </c>
      <c r="D1565" s="25" t="s">
        <v>52</v>
      </c>
      <c r="E1565" s="25" t="s">
        <v>80</v>
      </c>
      <c r="F1565" s="25" t="s">
        <v>29</v>
      </c>
      <c r="G1565" s="25" t="s">
        <v>30</v>
      </c>
      <c r="H1565" s="27">
        <v>250000000</v>
      </c>
      <c r="I1565" s="27">
        <v>250000000</v>
      </c>
      <c r="J1565" s="25" t="s">
        <v>31</v>
      </c>
      <c r="K1565" s="25" t="s">
        <v>32</v>
      </c>
      <c r="L1565" s="26" t="s">
        <v>120</v>
      </c>
    </row>
    <row r="1566" spans="2:12" ht="60">
      <c r="B1566" s="24">
        <v>94131500</v>
      </c>
      <c r="C1566" s="28" t="s">
        <v>686</v>
      </c>
      <c r="D1566" s="25" t="s">
        <v>52</v>
      </c>
      <c r="E1566" s="25" t="s">
        <v>80</v>
      </c>
      <c r="F1566" s="25" t="s">
        <v>29</v>
      </c>
      <c r="G1566" s="25" t="s">
        <v>30</v>
      </c>
      <c r="H1566" s="27">
        <v>182000000</v>
      </c>
      <c r="I1566" s="27">
        <v>182000000</v>
      </c>
      <c r="J1566" s="25" t="s">
        <v>31</v>
      </c>
      <c r="K1566" s="25" t="s">
        <v>32</v>
      </c>
      <c r="L1566" s="26" t="s">
        <v>120</v>
      </c>
    </row>
    <row r="1567" spans="2:12" ht="75">
      <c r="B1567" s="24">
        <v>94131500</v>
      </c>
      <c r="C1567" s="28" t="s">
        <v>804</v>
      </c>
      <c r="D1567" s="25" t="s">
        <v>43</v>
      </c>
      <c r="E1567" s="25" t="s">
        <v>80</v>
      </c>
      <c r="F1567" s="25" t="s">
        <v>29</v>
      </c>
      <c r="G1567" s="25" t="s">
        <v>30</v>
      </c>
      <c r="H1567" s="27">
        <f>40000000+7000000</f>
        <v>47000000</v>
      </c>
      <c r="I1567" s="27">
        <f>40000000+7000000</f>
        <v>47000000</v>
      </c>
      <c r="J1567" s="25" t="s">
        <v>31</v>
      </c>
      <c r="K1567" s="25" t="s">
        <v>32</v>
      </c>
      <c r="L1567" s="26" t="s">
        <v>120</v>
      </c>
    </row>
    <row r="1568" spans="2:12" ht="75">
      <c r="B1568" s="24">
        <v>94131500</v>
      </c>
      <c r="C1568" s="28" t="s">
        <v>804</v>
      </c>
      <c r="D1568" s="25" t="s">
        <v>43</v>
      </c>
      <c r="E1568" s="25" t="s">
        <v>80</v>
      </c>
      <c r="F1568" s="25" t="s">
        <v>29</v>
      </c>
      <c r="G1568" s="25" t="s">
        <v>30</v>
      </c>
      <c r="H1568" s="27">
        <v>3800000</v>
      </c>
      <c r="I1568" s="27">
        <v>3800000</v>
      </c>
      <c r="J1568" s="25" t="s">
        <v>31</v>
      </c>
      <c r="K1568" s="25" t="s">
        <v>32</v>
      </c>
      <c r="L1568" s="26" t="s">
        <v>120</v>
      </c>
    </row>
    <row r="1569" spans="2:12" ht="45">
      <c r="B1569" s="24">
        <v>94131500</v>
      </c>
      <c r="C1569" s="28" t="s">
        <v>805</v>
      </c>
      <c r="D1569" s="25" t="s">
        <v>45</v>
      </c>
      <c r="E1569" s="25" t="s">
        <v>80</v>
      </c>
      <c r="F1569" s="25" t="s">
        <v>29</v>
      </c>
      <c r="G1569" s="25" t="s">
        <v>30</v>
      </c>
      <c r="H1569" s="27">
        <v>50000000</v>
      </c>
      <c r="I1569" s="27">
        <v>50000000</v>
      </c>
      <c r="J1569" s="25" t="s">
        <v>31</v>
      </c>
      <c r="K1569" s="25" t="s">
        <v>32</v>
      </c>
      <c r="L1569" s="26" t="s">
        <v>120</v>
      </c>
    </row>
    <row r="1570" spans="2:12" ht="45">
      <c r="B1570" s="24">
        <v>94131500</v>
      </c>
      <c r="C1570" s="28" t="s">
        <v>805</v>
      </c>
      <c r="D1570" s="25" t="s">
        <v>45</v>
      </c>
      <c r="E1570" s="25" t="s">
        <v>80</v>
      </c>
      <c r="F1570" s="25" t="s">
        <v>29</v>
      </c>
      <c r="G1570" s="25" t="s">
        <v>30</v>
      </c>
      <c r="H1570" s="27">
        <f>178000000-50000000</f>
        <v>128000000</v>
      </c>
      <c r="I1570" s="27">
        <f>178000000-50000000</f>
        <v>128000000</v>
      </c>
      <c r="J1570" s="25" t="s">
        <v>31</v>
      </c>
      <c r="K1570" s="25" t="s">
        <v>32</v>
      </c>
      <c r="L1570" s="26" t="s">
        <v>120</v>
      </c>
    </row>
    <row r="1571" spans="2:12" ht="45">
      <c r="B1571" s="24">
        <v>94131500</v>
      </c>
      <c r="C1571" s="28" t="s">
        <v>805</v>
      </c>
      <c r="D1571" s="25" t="s">
        <v>45</v>
      </c>
      <c r="E1571" s="25" t="s">
        <v>80</v>
      </c>
      <c r="F1571" s="25" t="s">
        <v>29</v>
      </c>
      <c r="G1571" s="25" t="s">
        <v>30</v>
      </c>
      <c r="H1571" s="27">
        <v>12000000</v>
      </c>
      <c r="I1571" s="27">
        <v>12000000</v>
      </c>
      <c r="J1571" s="25" t="s">
        <v>31</v>
      </c>
      <c r="K1571" s="25" t="s">
        <v>32</v>
      </c>
      <c r="L1571" s="26" t="s">
        <v>120</v>
      </c>
    </row>
    <row r="1572" spans="2:12" ht="105">
      <c r="B1572" s="24" t="s">
        <v>98</v>
      </c>
      <c r="C1572" s="28" t="s">
        <v>806</v>
      </c>
      <c r="D1572" s="25" t="s">
        <v>44</v>
      </c>
      <c r="E1572" s="25" t="s">
        <v>37</v>
      </c>
      <c r="F1572" s="25" t="s">
        <v>48</v>
      </c>
      <c r="G1572" s="25" t="s">
        <v>30</v>
      </c>
      <c r="H1572" s="27">
        <f>24000000-21000000+500000-500000</f>
        <v>3000000</v>
      </c>
      <c r="I1572" s="27">
        <f>24000000-21000000+500000-500000</f>
        <v>3000000</v>
      </c>
      <c r="J1572" s="25" t="s">
        <v>31</v>
      </c>
      <c r="K1572" s="25" t="s">
        <v>32</v>
      </c>
      <c r="L1572" s="26" t="s">
        <v>120</v>
      </c>
    </row>
    <row r="1573" spans="2:12" ht="105">
      <c r="B1573" s="24" t="s">
        <v>98</v>
      </c>
      <c r="C1573" s="28" t="s">
        <v>806</v>
      </c>
      <c r="D1573" s="25" t="s">
        <v>44</v>
      </c>
      <c r="E1573" s="25" t="s">
        <v>37</v>
      </c>
      <c r="F1573" s="25" t="s">
        <v>48</v>
      </c>
      <c r="G1573" s="25" t="s">
        <v>30</v>
      </c>
      <c r="H1573" s="27">
        <v>100000</v>
      </c>
      <c r="I1573" s="27">
        <v>100000</v>
      </c>
      <c r="J1573" s="25" t="s">
        <v>31</v>
      </c>
      <c r="K1573" s="25" t="s">
        <v>32</v>
      </c>
      <c r="L1573" s="26" t="s">
        <v>120</v>
      </c>
    </row>
    <row r="1574" spans="2:12" ht="105">
      <c r="B1574" s="24" t="s">
        <v>98</v>
      </c>
      <c r="C1574" s="28" t="s">
        <v>807</v>
      </c>
      <c r="D1574" s="25" t="s">
        <v>44</v>
      </c>
      <c r="E1574" s="25" t="s">
        <v>37</v>
      </c>
      <c r="F1574" s="25" t="s">
        <v>48</v>
      </c>
      <c r="G1574" s="25" t="s">
        <v>30</v>
      </c>
      <c r="H1574" s="27">
        <v>30000000</v>
      </c>
      <c r="I1574" s="27">
        <v>30000000</v>
      </c>
      <c r="J1574" s="25" t="s">
        <v>31</v>
      </c>
      <c r="K1574" s="25" t="s">
        <v>32</v>
      </c>
      <c r="L1574" s="26" t="s">
        <v>120</v>
      </c>
    </row>
    <row r="1575" spans="2:12" ht="105">
      <c r="B1575" s="24" t="s">
        <v>98</v>
      </c>
      <c r="C1575" s="28" t="s">
        <v>806</v>
      </c>
      <c r="D1575" s="25" t="s">
        <v>44</v>
      </c>
      <c r="E1575" s="25" t="s">
        <v>37</v>
      </c>
      <c r="F1575" s="25" t="s">
        <v>48</v>
      </c>
      <c r="G1575" s="25" t="s">
        <v>30</v>
      </c>
      <c r="H1575" s="27">
        <v>500000</v>
      </c>
      <c r="I1575" s="27">
        <v>500000</v>
      </c>
      <c r="J1575" s="25" t="s">
        <v>31</v>
      </c>
      <c r="K1575" s="25" t="s">
        <v>32</v>
      </c>
      <c r="L1575" s="26" t="s">
        <v>120</v>
      </c>
    </row>
    <row r="1576" spans="2:12" ht="90">
      <c r="B1576" s="24" t="s">
        <v>590</v>
      </c>
      <c r="C1576" s="28" t="s">
        <v>808</v>
      </c>
      <c r="D1576" s="25" t="s">
        <v>44</v>
      </c>
      <c r="E1576" s="25" t="s">
        <v>37</v>
      </c>
      <c r="F1576" s="25" t="s">
        <v>84</v>
      </c>
      <c r="G1576" s="25" t="s">
        <v>30</v>
      </c>
      <c r="H1576" s="27">
        <f>7200000-100000</f>
        <v>7100000</v>
      </c>
      <c r="I1576" s="27">
        <f>7200000-100000</f>
        <v>7100000</v>
      </c>
      <c r="J1576" s="25" t="s">
        <v>31</v>
      </c>
      <c r="K1576" s="25" t="s">
        <v>32</v>
      </c>
      <c r="L1576" s="26" t="s">
        <v>120</v>
      </c>
    </row>
    <row r="1577" spans="2:12" ht="90">
      <c r="B1577" s="24" t="s">
        <v>590</v>
      </c>
      <c r="C1577" s="28" t="s">
        <v>808</v>
      </c>
      <c r="D1577" s="25" t="s">
        <v>44</v>
      </c>
      <c r="E1577" s="25" t="s">
        <v>37</v>
      </c>
      <c r="F1577" s="25" t="s">
        <v>84</v>
      </c>
      <c r="G1577" s="25" t="s">
        <v>30</v>
      </c>
      <c r="H1577" s="27">
        <f>50000000-37500000-7400000</f>
        <v>5100000</v>
      </c>
      <c r="I1577" s="27">
        <f>50000000-37500000-7400000</f>
        <v>5100000</v>
      </c>
      <c r="J1577" s="25" t="s">
        <v>31</v>
      </c>
      <c r="K1577" s="25" t="s">
        <v>32</v>
      </c>
      <c r="L1577" s="26" t="s">
        <v>120</v>
      </c>
    </row>
    <row r="1578" spans="2:12" ht="90">
      <c r="B1578" s="24" t="s">
        <v>590</v>
      </c>
      <c r="C1578" s="28" t="s">
        <v>808</v>
      </c>
      <c r="D1578" s="25" t="s">
        <v>44</v>
      </c>
      <c r="E1578" s="25" t="s">
        <v>37</v>
      </c>
      <c r="F1578" s="25" t="s">
        <v>84</v>
      </c>
      <c r="G1578" s="25" t="s">
        <v>30</v>
      </c>
      <c r="H1578" s="27">
        <f>5000000+2240960+983184+3916720+462456-600000-7200000</f>
        <v>4803320</v>
      </c>
      <c r="I1578" s="27">
        <f>5000000+2240960+983184+3916720+462456-600000-7200000</f>
        <v>4803320</v>
      </c>
      <c r="J1578" s="25" t="s">
        <v>31</v>
      </c>
      <c r="K1578" s="25" t="s">
        <v>32</v>
      </c>
      <c r="L1578" s="26" t="s">
        <v>120</v>
      </c>
    </row>
    <row r="1579" spans="2:12" ht="75">
      <c r="B1579" s="24" t="s">
        <v>83</v>
      </c>
      <c r="C1579" s="28" t="s">
        <v>809</v>
      </c>
      <c r="D1579" s="25" t="s">
        <v>135</v>
      </c>
      <c r="E1579" s="25" t="s">
        <v>37</v>
      </c>
      <c r="F1579" s="25" t="s">
        <v>84</v>
      </c>
      <c r="G1579" s="25" t="s">
        <v>30</v>
      </c>
      <c r="H1579" s="27">
        <v>600000</v>
      </c>
      <c r="I1579" s="27">
        <v>600000</v>
      </c>
      <c r="J1579" s="25" t="s">
        <v>31</v>
      </c>
      <c r="K1579" s="25" t="s">
        <v>32</v>
      </c>
      <c r="L1579" s="26" t="s">
        <v>120</v>
      </c>
    </row>
    <row r="1580" spans="2:12" ht="75">
      <c r="B1580" s="24" t="s">
        <v>83</v>
      </c>
      <c r="C1580" s="28" t="s">
        <v>809</v>
      </c>
      <c r="D1580" s="25" t="s">
        <v>135</v>
      </c>
      <c r="E1580" s="25" t="s">
        <v>37</v>
      </c>
      <c r="F1580" s="25" t="s">
        <v>84</v>
      </c>
      <c r="G1580" s="25" t="s">
        <v>30</v>
      </c>
      <c r="H1580" s="27">
        <v>5000000</v>
      </c>
      <c r="I1580" s="27">
        <v>5000000</v>
      </c>
      <c r="J1580" s="25" t="s">
        <v>31</v>
      </c>
      <c r="K1580" s="25" t="s">
        <v>32</v>
      </c>
      <c r="L1580" s="26" t="s">
        <v>120</v>
      </c>
    </row>
    <row r="1581" spans="2:12" ht="75">
      <c r="B1581" s="24" t="s">
        <v>83</v>
      </c>
      <c r="C1581" s="28" t="s">
        <v>809</v>
      </c>
      <c r="D1581" s="25" t="s">
        <v>135</v>
      </c>
      <c r="E1581" s="25" t="s">
        <v>37</v>
      </c>
      <c r="F1581" s="25" t="s">
        <v>84</v>
      </c>
      <c r="G1581" s="25" t="s">
        <v>30</v>
      </c>
      <c r="H1581" s="27">
        <v>7400000</v>
      </c>
      <c r="I1581" s="27">
        <v>7400000</v>
      </c>
      <c r="J1581" s="25" t="s">
        <v>31</v>
      </c>
      <c r="K1581" s="25" t="s">
        <v>32</v>
      </c>
      <c r="L1581" s="26" t="s">
        <v>120</v>
      </c>
    </row>
    <row r="1582" spans="2:12" ht="90">
      <c r="B1582" s="24">
        <v>94131500</v>
      </c>
      <c r="C1582" s="28" t="s">
        <v>810</v>
      </c>
      <c r="D1582" s="25" t="s">
        <v>39</v>
      </c>
      <c r="E1582" s="25" t="s">
        <v>80</v>
      </c>
      <c r="F1582" s="25" t="s">
        <v>29</v>
      </c>
      <c r="G1582" s="25" t="s">
        <v>30</v>
      </c>
      <c r="H1582" s="27">
        <f>9258720+3000000</f>
        <v>12258720</v>
      </c>
      <c r="I1582" s="27">
        <f>9258720+3000000</f>
        <v>12258720</v>
      </c>
      <c r="J1582" s="25" t="s">
        <v>31</v>
      </c>
      <c r="K1582" s="25" t="s">
        <v>32</v>
      </c>
      <c r="L1582" s="26" t="s">
        <v>120</v>
      </c>
    </row>
    <row r="1583" spans="2:12" ht="60">
      <c r="B1583" s="24">
        <v>94131500</v>
      </c>
      <c r="C1583" s="28" t="s">
        <v>811</v>
      </c>
      <c r="D1583" s="25" t="s">
        <v>39</v>
      </c>
      <c r="E1583" s="25" t="s">
        <v>80</v>
      </c>
      <c r="F1583" s="25" t="s">
        <v>29</v>
      </c>
      <c r="G1583" s="25" t="s">
        <v>30</v>
      </c>
      <c r="H1583" s="27">
        <f>77000000-32741280-5000000-9258720</f>
        <v>30000000</v>
      </c>
      <c r="I1583" s="27">
        <f>77000000-32741280-5000000-9258720</f>
        <v>30000000</v>
      </c>
      <c r="J1583" s="25" t="s">
        <v>31</v>
      </c>
      <c r="K1583" s="25" t="s">
        <v>32</v>
      </c>
      <c r="L1583" s="26" t="s">
        <v>120</v>
      </c>
    </row>
    <row r="1584" spans="2:12" ht="75">
      <c r="B1584" s="24">
        <v>94131500</v>
      </c>
      <c r="C1584" s="28" t="s">
        <v>812</v>
      </c>
      <c r="D1584" s="25" t="s">
        <v>78</v>
      </c>
      <c r="E1584" s="25" t="s">
        <v>80</v>
      </c>
      <c r="F1584" s="25" t="s">
        <v>29</v>
      </c>
      <c r="G1584" s="25" t="s">
        <v>30</v>
      </c>
      <c r="H1584" s="27">
        <v>2659341</v>
      </c>
      <c r="I1584" s="27">
        <v>2659341</v>
      </c>
      <c r="J1584" s="25" t="s">
        <v>31</v>
      </c>
      <c r="K1584" s="25" t="s">
        <v>32</v>
      </c>
      <c r="L1584" s="26" t="s">
        <v>120</v>
      </c>
    </row>
    <row r="1585" spans="2:12" ht="60">
      <c r="B1585" s="24">
        <v>94131500</v>
      </c>
      <c r="C1585" s="28" t="s">
        <v>811</v>
      </c>
      <c r="D1585" s="25" t="s">
        <v>39</v>
      </c>
      <c r="E1585" s="25" t="s">
        <v>80</v>
      </c>
      <c r="F1585" s="25" t="s">
        <v>29</v>
      </c>
      <c r="G1585" s="25" t="s">
        <v>30</v>
      </c>
      <c r="H1585" s="27">
        <f>150000000-146500000</f>
        <v>3500000</v>
      </c>
      <c r="I1585" s="27">
        <f>150000000-146500000</f>
        <v>3500000</v>
      </c>
      <c r="J1585" s="25" t="s">
        <v>31</v>
      </c>
      <c r="K1585" s="25" t="s">
        <v>32</v>
      </c>
      <c r="L1585" s="26" t="s">
        <v>120</v>
      </c>
    </row>
    <row r="1586" spans="2:12" ht="60">
      <c r="B1586" s="24">
        <v>94131500</v>
      </c>
      <c r="C1586" s="28" t="s">
        <v>774</v>
      </c>
      <c r="D1586" s="25" t="s">
        <v>135</v>
      </c>
      <c r="E1586" s="25" t="s">
        <v>80</v>
      </c>
      <c r="F1586" s="25" t="s">
        <v>29</v>
      </c>
      <c r="G1586" s="25" t="s">
        <v>30</v>
      </c>
      <c r="H1586" s="27">
        <f>146500000-2000000-15000000-3000000-25500000-3000000-1500000-10500000-7500000-4500000-4500000-13500000-1500000-4500000-22500000-4500000-1500000-15000000-1500000+1500000+1500000+3500000+3500000+3500000-2359341</f>
        <v>16140659</v>
      </c>
      <c r="I1586" s="27">
        <f>146500000-2000000-15000000-3000000-25500000-3000000-1500000-10500000-7500000-4500000-4500000-13500000-1500000-4500000-22500000-4500000-1500000-15000000-1500000+1500000+1500000+3500000+3500000+3500000-2359341</f>
        <v>16140659</v>
      </c>
      <c r="J1586" s="25" t="s">
        <v>31</v>
      </c>
      <c r="K1586" s="25" t="s">
        <v>32</v>
      </c>
      <c r="L1586" s="26" t="s">
        <v>120</v>
      </c>
    </row>
    <row r="1587" spans="2:12" ht="75">
      <c r="B1587" s="24">
        <v>94131500</v>
      </c>
      <c r="C1587" s="28" t="s">
        <v>804</v>
      </c>
      <c r="D1587" s="25" t="s">
        <v>43</v>
      </c>
      <c r="E1587" s="25" t="s">
        <v>80</v>
      </c>
      <c r="F1587" s="25" t="s">
        <v>29</v>
      </c>
      <c r="G1587" s="25" t="s">
        <v>30</v>
      </c>
      <c r="H1587" s="27">
        <f>35000000+15000000-14200000-31800000-2000000</f>
        <v>2000000</v>
      </c>
      <c r="I1587" s="27">
        <f>35000000+15000000-14200000-31800000-2000000</f>
        <v>2000000</v>
      </c>
      <c r="J1587" s="25" t="s">
        <v>31</v>
      </c>
      <c r="K1587" s="25" t="s">
        <v>32</v>
      </c>
      <c r="L1587" s="26" t="s">
        <v>120</v>
      </c>
    </row>
    <row r="1588" spans="2:12" ht="90">
      <c r="B1588" s="24">
        <v>82121500</v>
      </c>
      <c r="C1588" s="28" t="s">
        <v>813</v>
      </c>
      <c r="D1588" s="25" t="s">
        <v>44</v>
      </c>
      <c r="E1588" s="25" t="s">
        <v>80</v>
      </c>
      <c r="F1588" s="25" t="s">
        <v>64</v>
      </c>
      <c r="G1588" s="25" t="s">
        <v>30</v>
      </c>
      <c r="H1588" s="27">
        <f>2000000+5000000</f>
        <v>7000000</v>
      </c>
      <c r="I1588" s="27">
        <f>2000000+5000000</f>
        <v>7000000</v>
      </c>
      <c r="J1588" s="25" t="s">
        <v>31</v>
      </c>
      <c r="K1588" s="25" t="s">
        <v>32</v>
      </c>
      <c r="L1588" s="26" t="s">
        <v>115</v>
      </c>
    </row>
    <row r="1589" spans="2:12" ht="90">
      <c r="B1589" s="24">
        <v>94131500</v>
      </c>
      <c r="C1589" s="28" t="s">
        <v>814</v>
      </c>
      <c r="D1589" s="25" t="s">
        <v>45</v>
      </c>
      <c r="E1589" s="25" t="s">
        <v>80</v>
      </c>
      <c r="F1589" s="25" t="s">
        <v>29</v>
      </c>
      <c r="G1589" s="25" t="s">
        <v>30</v>
      </c>
      <c r="H1589" s="27">
        <v>30000000</v>
      </c>
      <c r="I1589" s="27">
        <v>30000000</v>
      </c>
      <c r="J1589" s="25" t="s">
        <v>31</v>
      </c>
      <c r="K1589" s="25" t="s">
        <v>32</v>
      </c>
      <c r="L1589" s="26" t="s">
        <v>120</v>
      </c>
    </row>
    <row r="1590" spans="2:12" ht="75">
      <c r="B1590" s="24">
        <v>94131500</v>
      </c>
      <c r="C1590" s="28" t="s">
        <v>787</v>
      </c>
      <c r="D1590" s="25" t="s">
        <v>39</v>
      </c>
      <c r="E1590" s="25" t="s">
        <v>80</v>
      </c>
      <c r="F1590" s="25" t="s">
        <v>29</v>
      </c>
      <c r="G1590" s="25" t="s">
        <v>30</v>
      </c>
      <c r="H1590" s="27">
        <v>45258720</v>
      </c>
      <c r="I1590" s="27">
        <v>45258720</v>
      </c>
      <c r="J1590" s="25" t="s">
        <v>31</v>
      </c>
      <c r="K1590" s="25" t="s">
        <v>32</v>
      </c>
      <c r="L1590" s="26" t="s">
        <v>120</v>
      </c>
    </row>
    <row r="1591" spans="2:12" ht="60">
      <c r="B1591" s="24">
        <v>94131500</v>
      </c>
      <c r="C1591" s="28" t="s">
        <v>815</v>
      </c>
      <c r="D1591" s="25" t="s">
        <v>45</v>
      </c>
      <c r="E1591" s="25" t="s">
        <v>80</v>
      </c>
      <c r="F1591" s="25" t="s">
        <v>29</v>
      </c>
      <c r="G1591" s="25" t="s">
        <v>30</v>
      </c>
      <c r="H1591" s="27">
        <f>35000000+3000000</f>
        <v>38000000</v>
      </c>
      <c r="I1591" s="27">
        <f>35000000+3000000</f>
        <v>38000000</v>
      </c>
      <c r="J1591" s="25" t="s">
        <v>31</v>
      </c>
      <c r="K1591" s="25" t="s">
        <v>32</v>
      </c>
      <c r="L1591" s="26" t="s">
        <v>120</v>
      </c>
    </row>
    <row r="1592" spans="2:12" ht="90">
      <c r="B1592" s="24">
        <v>94131500</v>
      </c>
      <c r="C1592" s="28" t="s">
        <v>816</v>
      </c>
      <c r="D1592" s="25" t="s">
        <v>135</v>
      </c>
      <c r="E1592" s="25" t="s">
        <v>80</v>
      </c>
      <c r="F1592" s="25" t="s">
        <v>29</v>
      </c>
      <c r="G1592" s="25" t="s">
        <v>30</v>
      </c>
      <c r="H1592" s="27">
        <f>110000000-98500000</f>
        <v>11500000</v>
      </c>
      <c r="I1592" s="27">
        <f>110000000-98500000</f>
        <v>11500000</v>
      </c>
      <c r="J1592" s="25" t="s">
        <v>31</v>
      </c>
      <c r="K1592" s="25" t="s">
        <v>32</v>
      </c>
      <c r="L1592" s="26" t="s">
        <v>120</v>
      </c>
    </row>
    <row r="1593" spans="2:12" ht="75">
      <c r="B1593" s="24">
        <v>94131500</v>
      </c>
      <c r="C1593" s="28" t="s">
        <v>817</v>
      </c>
      <c r="D1593" s="25" t="s">
        <v>41</v>
      </c>
      <c r="E1593" s="25" t="s">
        <v>80</v>
      </c>
      <c r="F1593" s="25" t="s">
        <v>29</v>
      </c>
      <c r="G1593" s="25" t="s">
        <v>30</v>
      </c>
      <c r="H1593" s="27">
        <v>98500000</v>
      </c>
      <c r="I1593" s="27">
        <v>98500000</v>
      </c>
      <c r="J1593" s="25" t="s">
        <v>31</v>
      </c>
      <c r="K1593" s="25" t="s">
        <v>32</v>
      </c>
      <c r="L1593" s="26" t="s">
        <v>120</v>
      </c>
    </row>
    <row r="1594" spans="2:12" ht="90">
      <c r="B1594" s="24">
        <v>94131500</v>
      </c>
      <c r="C1594" s="28" t="s">
        <v>810</v>
      </c>
      <c r="D1594" s="25" t="s">
        <v>39</v>
      </c>
      <c r="E1594" s="25" t="s">
        <v>80</v>
      </c>
      <c r="F1594" s="25" t="s">
        <v>29</v>
      </c>
      <c r="G1594" s="25" t="s">
        <v>30</v>
      </c>
      <c r="H1594" s="27">
        <f>40741280-3000000-2828594</f>
        <v>34912686</v>
      </c>
      <c r="I1594" s="27">
        <f>40741280-3000000-2828594</f>
        <v>34912686</v>
      </c>
      <c r="J1594" s="25" t="s">
        <v>31</v>
      </c>
      <c r="K1594" s="25" t="s">
        <v>32</v>
      </c>
      <c r="L1594" s="26" t="s">
        <v>120</v>
      </c>
    </row>
    <row r="1595" spans="2:12" ht="75">
      <c r="B1595" s="24">
        <v>94131500</v>
      </c>
      <c r="C1595" s="28" t="s">
        <v>468</v>
      </c>
      <c r="D1595" s="25" t="s">
        <v>52</v>
      </c>
      <c r="E1595" s="25" t="s">
        <v>80</v>
      </c>
      <c r="F1595" s="25" t="s">
        <v>29</v>
      </c>
      <c r="G1595" s="25" t="s">
        <v>30</v>
      </c>
      <c r="H1595" s="27">
        <v>20000000</v>
      </c>
      <c r="I1595" s="27">
        <v>20000000</v>
      </c>
      <c r="J1595" s="25" t="s">
        <v>31</v>
      </c>
      <c r="K1595" s="25" t="s">
        <v>32</v>
      </c>
      <c r="L1595" s="26" t="s">
        <v>122</v>
      </c>
    </row>
    <row r="1596" spans="2:12" ht="75">
      <c r="B1596" s="24">
        <v>94131500</v>
      </c>
      <c r="C1596" s="28" t="s">
        <v>468</v>
      </c>
      <c r="D1596" s="25" t="s">
        <v>52</v>
      </c>
      <c r="E1596" s="25" t="s">
        <v>80</v>
      </c>
      <c r="F1596" s="25" t="s">
        <v>29</v>
      </c>
      <c r="G1596" s="25" t="s">
        <v>30</v>
      </c>
      <c r="H1596" s="27">
        <v>35000000</v>
      </c>
      <c r="I1596" s="27">
        <v>35000000</v>
      </c>
      <c r="J1596" s="25" t="s">
        <v>31</v>
      </c>
      <c r="K1596" s="25" t="s">
        <v>32</v>
      </c>
      <c r="L1596" s="26" t="s">
        <v>122</v>
      </c>
    </row>
    <row r="1597" spans="2:12" ht="75">
      <c r="B1597" s="24">
        <v>94131500</v>
      </c>
      <c r="C1597" s="28" t="s">
        <v>468</v>
      </c>
      <c r="D1597" s="25" t="s">
        <v>52</v>
      </c>
      <c r="E1597" s="25" t="s">
        <v>80</v>
      </c>
      <c r="F1597" s="25" t="s">
        <v>29</v>
      </c>
      <c r="G1597" s="25" t="s">
        <v>30</v>
      </c>
      <c r="H1597" s="27">
        <v>20000000</v>
      </c>
      <c r="I1597" s="27">
        <v>20000000</v>
      </c>
      <c r="J1597" s="25" t="s">
        <v>31</v>
      </c>
      <c r="K1597" s="25" t="s">
        <v>32</v>
      </c>
      <c r="L1597" s="26" t="s">
        <v>122</v>
      </c>
    </row>
    <row r="1598" spans="2:12" ht="75">
      <c r="B1598" s="24">
        <v>94131500</v>
      </c>
      <c r="C1598" s="28" t="s">
        <v>468</v>
      </c>
      <c r="D1598" s="25" t="s">
        <v>52</v>
      </c>
      <c r="E1598" s="25" t="s">
        <v>80</v>
      </c>
      <c r="F1598" s="25" t="s">
        <v>29</v>
      </c>
      <c r="G1598" s="25" t="s">
        <v>30</v>
      </c>
      <c r="H1598" s="27">
        <v>15000000</v>
      </c>
      <c r="I1598" s="27">
        <v>15000000</v>
      </c>
      <c r="J1598" s="25" t="s">
        <v>31</v>
      </c>
      <c r="K1598" s="25" t="s">
        <v>32</v>
      </c>
      <c r="L1598" s="26" t="s">
        <v>122</v>
      </c>
    </row>
    <row r="1599" spans="2:12" ht="75">
      <c r="B1599" s="24">
        <v>94131500</v>
      </c>
      <c r="C1599" s="28" t="s">
        <v>468</v>
      </c>
      <c r="D1599" s="25" t="s">
        <v>52</v>
      </c>
      <c r="E1599" s="25" t="s">
        <v>80</v>
      </c>
      <c r="F1599" s="25" t="s">
        <v>29</v>
      </c>
      <c r="G1599" s="25" t="s">
        <v>30</v>
      </c>
      <c r="H1599" s="27">
        <v>15000000</v>
      </c>
      <c r="I1599" s="27">
        <v>15000000</v>
      </c>
      <c r="J1599" s="25" t="s">
        <v>31</v>
      </c>
      <c r="K1599" s="25" t="s">
        <v>32</v>
      </c>
      <c r="L1599" s="26" t="s">
        <v>122</v>
      </c>
    </row>
    <row r="1600" spans="2:12" ht="75">
      <c r="B1600" s="24">
        <v>94131500</v>
      </c>
      <c r="C1600" s="28" t="s">
        <v>468</v>
      </c>
      <c r="D1600" s="25" t="s">
        <v>52</v>
      </c>
      <c r="E1600" s="25" t="s">
        <v>80</v>
      </c>
      <c r="F1600" s="25" t="s">
        <v>29</v>
      </c>
      <c r="G1600" s="25" t="s">
        <v>30</v>
      </c>
      <c r="H1600" s="27">
        <v>50000000</v>
      </c>
      <c r="I1600" s="27">
        <v>50000000</v>
      </c>
      <c r="J1600" s="25" t="s">
        <v>31</v>
      </c>
      <c r="K1600" s="25" t="s">
        <v>32</v>
      </c>
      <c r="L1600" s="26" t="s">
        <v>122</v>
      </c>
    </row>
    <row r="1601" spans="2:12" ht="75">
      <c r="B1601" s="24">
        <v>94131500</v>
      </c>
      <c r="C1601" s="28" t="s">
        <v>468</v>
      </c>
      <c r="D1601" s="25" t="s">
        <v>52</v>
      </c>
      <c r="E1601" s="25" t="s">
        <v>80</v>
      </c>
      <c r="F1601" s="25" t="s">
        <v>29</v>
      </c>
      <c r="G1601" s="25" t="s">
        <v>30</v>
      </c>
      <c r="H1601" s="27">
        <v>39300000</v>
      </c>
      <c r="I1601" s="27">
        <v>39300000</v>
      </c>
      <c r="J1601" s="25" t="s">
        <v>31</v>
      </c>
      <c r="K1601" s="25" t="s">
        <v>32</v>
      </c>
      <c r="L1601" s="26" t="s">
        <v>122</v>
      </c>
    </row>
    <row r="1602" spans="2:12" ht="75">
      <c r="B1602" s="24">
        <v>94131500</v>
      </c>
      <c r="C1602" s="28" t="s">
        <v>468</v>
      </c>
      <c r="D1602" s="25" t="s">
        <v>52</v>
      </c>
      <c r="E1602" s="25" t="s">
        <v>80</v>
      </c>
      <c r="F1602" s="25" t="s">
        <v>29</v>
      </c>
      <c r="G1602" s="25" t="s">
        <v>30</v>
      </c>
      <c r="H1602" s="27">
        <v>20000000</v>
      </c>
      <c r="I1602" s="27">
        <v>20000000</v>
      </c>
      <c r="J1602" s="25" t="s">
        <v>31</v>
      </c>
      <c r="K1602" s="25" t="s">
        <v>32</v>
      </c>
      <c r="L1602" s="26" t="s">
        <v>122</v>
      </c>
    </row>
    <row r="1603" spans="2:12" ht="90">
      <c r="B1603" s="24">
        <v>94131500</v>
      </c>
      <c r="C1603" s="28" t="s">
        <v>818</v>
      </c>
      <c r="D1603" s="25" t="s">
        <v>135</v>
      </c>
      <c r="E1603" s="25" t="s">
        <v>80</v>
      </c>
      <c r="F1603" s="25" t="s">
        <v>29</v>
      </c>
      <c r="G1603" s="25" t="s">
        <v>30</v>
      </c>
      <c r="H1603" s="27">
        <v>8000000</v>
      </c>
      <c r="I1603" s="27">
        <v>8000000</v>
      </c>
      <c r="J1603" s="25" t="s">
        <v>31</v>
      </c>
      <c r="K1603" s="25" t="s">
        <v>32</v>
      </c>
      <c r="L1603" s="26" t="s">
        <v>122</v>
      </c>
    </row>
    <row r="1604" spans="2:12" ht="90">
      <c r="B1604" s="24">
        <v>94131500</v>
      </c>
      <c r="C1604" s="28" t="s">
        <v>818</v>
      </c>
      <c r="D1604" s="25" t="s">
        <v>135</v>
      </c>
      <c r="E1604" s="25" t="s">
        <v>80</v>
      </c>
      <c r="F1604" s="25" t="s">
        <v>29</v>
      </c>
      <c r="G1604" s="25" t="s">
        <v>30</v>
      </c>
      <c r="H1604" s="27">
        <f>50000000-10000000</f>
        <v>40000000</v>
      </c>
      <c r="I1604" s="27">
        <f>50000000-10000000</f>
        <v>40000000</v>
      </c>
      <c r="J1604" s="25" t="s">
        <v>31</v>
      </c>
      <c r="K1604" s="25" t="s">
        <v>32</v>
      </c>
      <c r="L1604" s="26" t="s">
        <v>122</v>
      </c>
    </row>
    <row r="1605" spans="2:12" ht="90">
      <c r="B1605" s="24">
        <v>94131500</v>
      </c>
      <c r="C1605" s="28" t="s">
        <v>819</v>
      </c>
      <c r="D1605" s="25" t="s">
        <v>135</v>
      </c>
      <c r="E1605" s="25" t="s">
        <v>80</v>
      </c>
      <c r="F1605" s="25" t="s">
        <v>29</v>
      </c>
      <c r="G1605" s="25" t="s">
        <v>30</v>
      </c>
      <c r="H1605" s="27">
        <v>100000000</v>
      </c>
      <c r="I1605" s="27">
        <v>100000000</v>
      </c>
      <c r="J1605" s="25" t="s">
        <v>31</v>
      </c>
      <c r="K1605" s="25" t="s">
        <v>32</v>
      </c>
      <c r="L1605" s="26" t="s">
        <v>122</v>
      </c>
    </row>
    <row r="1606" spans="2:12" ht="90">
      <c r="B1606" s="24">
        <v>94131500</v>
      </c>
      <c r="C1606" s="28" t="s">
        <v>819</v>
      </c>
      <c r="D1606" s="25" t="s">
        <v>135</v>
      </c>
      <c r="E1606" s="25" t="s">
        <v>80</v>
      </c>
      <c r="F1606" s="25" t="s">
        <v>29</v>
      </c>
      <c r="G1606" s="25" t="s">
        <v>30</v>
      </c>
      <c r="H1606" s="27">
        <f>210000000+190000000-100000000-42000000-226800000+2000000-2000000</f>
        <v>31200000</v>
      </c>
      <c r="I1606" s="27">
        <f>210000000+190000000-100000000-42000000-226800000+2000000-2000000</f>
        <v>31200000</v>
      </c>
      <c r="J1606" s="25" t="s">
        <v>31</v>
      </c>
      <c r="K1606" s="25" t="s">
        <v>32</v>
      </c>
      <c r="L1606" s="26" t="s">
        <v>122</v>
      </c>
    </row>
    <row r="1607" spans="2:12" ht="90">
      <c r="B1607" s="24">
        <v>94131500</v>
      </c>
      <c r="C1607" s="28" t="s">
        <v>819</v>
      </c>
      <c r="D1607" s="25" t="s">
        <v>135</v>
      </c>
      <c r="E1607" s="25" t="s">
        <v>80</v>
      </c>
      <c r="F1607" s="25" t="s">
        <v>29</v>
      </c>
      <c r="G1607" s="25" t="s">
        <v>30</v>
      </c>
      <c r="H1607" s="27">
        <v>2000000</v>
      </c>
      <c r="I1607" s="27">
        <v>2000000</v>
      </c>
      <c r="J1607" s="25" t="s">
        <v>31</v>
      </c>
      <c r="K1607" s="25" t="s">
        <v>32</v>
      </c>
      <c r="L1607" s="26" t="s">
        <v>122</v>
      </c>
    </row>
    <row r="1608" spans="2:12" ht="60">
      <c r="B1608" s="24">
        <v>80111600</v>
      </c>
      <c r="C1608" s="28" t="s">
        <v>820</v>
      </c>
      <c r="D1608" s="25" t="s">
        <v>41</v>
      </c>
      <c r="E1608" s="25" t="s">
        <v>80</v>
      </c>
      <c r="F1608" s="25" t="s">
        <v>29</v>
      </c>
      <c r="G1608" s="25" t="s">
        <v>30</v>
      </c>
      <c r="H1608" s="27">
        <v>28000000</v>
      </c>
      <c r="I1608" s="27">
        <v>28000000</v>
      </c>
      <c r="J1608" s="25" t="s">
        <v>31</v>
      </c>
      <c r="K1608" s="25" t="s">
        <v>32</v>
      </c>
      <c r="L1608" s="26" t="s">
        <v>122</v>
      </c>
    </row>
    <row r="1609" spans="2:12" ht="45">
      <c r="B1609" s="24">
        <v>80111600</v>
      </c>
      <c r="C1609" s="28" t="s">
        <v>821</v>
      </c>
      <c r="D1609" s="25" t="s">
        <v>41</v>
      </c>
      <c r="E1609" s="25" t="s">
        <v>80</v>
      </c>
      <c r="F1609" s="25" t="s">
        <v>29</v>
      </c>
      <c r="G1609" s="25" t="s">
        <v>30</v>
      </c>
      <c r="H1609" s="27">
        <v>14000000</v>
      </c>
      <c r="I1609" s="27">
        <v>14000000</v>
      </c>
      <c r="J1609" s="25" t="s">
        <v>31</v>
      </c>
      <c r="K1609" s="25" t="s">
        <v>32</v>
      </c>
      <c r="L1609" s="26" t="s">
        <v>122</v>
      </c>
    </row>
    <row r="1610" spans="2:12" ht="60">
      <c r="B1610" s="24">
        <v>80111600</v>
      </c>
      <c r="C1610" s="28" t="s">
        <v>822</v>
      </c>
      <c r="D1610" s="25" t="s">
        <v>41</v>
      </c>
      <c r="E1610" s="25" t="s">
        <v>80</v>
      </c>
      <c r="F1610" s="25" t="s">
        <v>29</v>
      </c>
      <c r="G1610" s="25" t="s">
        <v>30</v>
      </c>
      <c r="H1610" s="27">
        <v>18900000</v>
      </c>
      <c r="I1610" s="27">
        <v>18900000</v>
      </c>
      <c r="J1610" s="25" t="s">
        <v>31</v>
      </c>
      <c r="K1610" s="25" t="s">
        <v>32</v>
      </c>
      <c r="L1610" s="26" t="s">
        <v>122</v>
      </c>
    </row>
    <row r="1611" spans="2:12" ht="60">
      <c r="B1611" s="24">
        <v>80111600</v>
      </c>
      <c r="C1611" s="28" t="s">
        <v>822</v>
      </c>
      <c r="D1611" s="25" t="s">
        <v>41</v>
      </c>
      <c r="E1611" s="25" t="s">
        <v>80</v>
      </c>
      <c r="F1611" s="25" t="s">
        <v>29</v>
      </c>
      <c r="G1611" s="25" t="s">
        <v>30</v>
      </c>
      <c r="H1611" s="27">
        <v>18900000</v>
      </c>
      <c r="I1611" s="27">
        <v>18900000</v>
      </c>
      <c r="J1611" s="25" t="s">
        <v>31</v>
      </c>
      <c r="K1611" s="25" t="s">
        <v>32</v>
      </c>
      <c r="L1611" s="26" t="s">
        <v>122</v>
      </c>
    </row>
    <row r="1612" spans="2:12" ht="60">
      <c r="B1612" s="24">
        <v>80111600</v>
      </c>
      <c r="C1612" s="28" t="s">
        <v>822</v>
      </c>
      <c r="D1612" s="25" t="s">
        <v>41</v>
      </c>
      <c r="E1612" s="25" t="s">
        <v>80</v>
      </c>
      <c r="F1612" s="25" t="s">
        <v>29</v>
      </c>
      <c r="G1612" s="25" t="s">
        <v>30</v>
      </c>
      <c r="H1612" s="27">
        <v>18900000</v>
      </c>
      <c r="I1612" s="27">
        <v>18900000</v>
      </c>
      <c r="J1612" s="25" t="s">
        <v>31</v>
      </c>
      <c r="K1612" s="25" t="s">
        <v>32</v>
      </c>
      <c r="L1612" s="26" t="s">
        <v>122</v>
      </c>
    </row>
    <row r="1613" spans="2:12" ht="60">
      <c r="B1613" s="24">
        <v>80111600</v>
      </c>
      <c r="C1613" s="28" t="s">
        <v>822</v>
      </c>
      <c r="D1613" s="25" t="s">
        <v>45</v>
      </c>
      <c r="E1613" s="25" t="s">
        <v>80</v>
      </c>
      <c r="F1613" s="25" t="s">
        <v>29</v>
      </c>
      <c r="G1613" s="25" t="s">
        <v>30</v>
      </c>
      <c r="H1613" s="27">
        <f>18900000-1700000</f>
        <v>17200000</v>
      </c>
      <c r="I1613" s="27">
        <f>18900000-1700000</f>
        <v>17200000</v>
      </c>
      <c r="J1613" s="25" t="s">
        <v>31</v>
      </c>
      <c r="K1613" s="25" t="s">
        <v>32</v>
      </c>
      <c r="L1613" s="26" t="s">
        <v>122</v>
      </c>
    </row>
    <row r="1614" spans="2:12" ht="60">
      <c r="B1614" s="24">
        <v>80111600</v>
      </c>
      <c r="C1614" s="28" t="s">
        <v>822</v>
      </c>
      <c r="D1614" s="25" t="s">
        <v>41</v>
      </c>
      <c r="E1614" s="25" t="s">
        <v>80</v>
      </c>
      <c r="F1614" s="25" t="s">
        <v>29</v>
      </c>
      <c r="G1614" s="25" t="s">
        <v>30</v>
      </c>
      <c r="H1614" s="27">
        <v>18900000</v>
      </c>
      <c r="I1614" s="27">
        <v>18900000</v>
      </c>
      <c r="J1614" s="25" t="s">
        <v>31</v>
      </c>
      <c r="K1614" s="25" t="s">
        <v>32</v>
      </c>
      <c r="L1614" s="26" t="s">
        <v>122</v>
      </c>
    </row>
    <row r="1615" spans="2:12" ht="60">
      <c r="B1615" s="24">
        <v>80111600</v>
      </c>
      <c r="C1615" s="28" t="s">
        <v>822</v>
      </c>
      <c r="D1615" s="25" t="s">
        <v>45</v>
      </c>
      <c r="E1615" s="25" t="s">
        <v>80</v>
      </c>
      <c r="F1615" s="25" t="s">
        <v>29</v>
      </c>
      <c r="G1615" s="25" t="s">
        <v>30</v>
      </c>
      <c r="H1615" s="27">
        <v>18900000</v>
      </c>
      <c r="I1615" s="27">
        <v>18900000</v>
      </c>
      <c r="J1615" s="25" t="s">
        <v>31</v>
      </c>
      <c r="K1615" s="25" t="s">
        <v>32</v>
      </c>
      <c r="L1615" s="26" t="s">
        <v>122</v>
      </c>
    </row>
    <row r="1616" spans="2:12" ht="60">
      <c r="B1616" s="24">
        <v>80111600</v>
      </c>
      <c r="C1616" s="28" t="s">
        <v>822</v>
      </c>
      <c r="D1616" s="25" t="s">
        <v>45</v>
      </c>
      <c r="E1616" s="25" t="s">
        <v>80</v>
      </c>
      <c r="F1616" s="25" t="s">
        <v>29</v>
      </c>
      <c r="G1616" s="25" t="s">
        <v>30</v>
      </c>
      <c r="H1616" s="27">
        <v>18900000</v>
      </c>
      <c r="I1616" s="27">
        <v>18900000</v>
      </c>
      <c r="J1616" s="25" t="s">
        <v>31</v>
      </c>
      <c r="K1616" s="25" t="s">
        <v>32</v>
      </c>
      <c r="L1616" s="26" t="s">
        <v>122</v>
      </c>
    </row>
    <row r="1617" spans="2:12" ht="60">
      <c r="B1617" s="24">
        <v>80111600</v>
      </c>
      <c r="C1617" s="28" t="s">
        <v>822</v>
      </c>
      <c r="D1617" s="25" t="s">
        <v>41</v>
      </c>
      <c r="E1617" s="25" t="s">
        <v>80</v>
      </c>
      <c r="F1617" s="25" t="s">
        <v>29</v>
      </c>
      <c r="G1617" s="25" t="s">
        <v>30</v>
      </c>
      <c r="H1617" s="27">
        <v>18900000</v>
      </c>
      <c r="I1617" s="27">
        <v>18900000</v>
      </c>
      <c r="J1617" s="25" t="s">
        <v>31</v>
      </c>
      <c r="K1617" s="25" t="s">
        <v>32</v>
      </c>
      <c r="L1617" s="26" t="s">
        <v>122</v>
      </c>
    </row>
    <row r="1618" spans="2:12" ht="60">
      <c r="B1618" s="24">
        <v>80111600</v>
      </c>
      <c r="C1618" s="28" t="s">
        <v>822</v>
      </c>
      <c r="D1618" s="25" t="s">
        <v>41</v>
      </c>
      <c r="E1618" s="25" t="s">
        <v>80</v>
      </c>
      <c r="F1618" s="25" t="s">
        <v>29</v>
      </c>
      <c r="G1618" s="25" t="s">
        <v>30</v>
      </c>
      <c r="H1618" s="27">
        <v>18900000</v>
      </c>
      <c r="I1618" s="27">
        <v>18900000</v>
      </c>
      <c r="J1618" s="25" t="s">
        <v>31</v>
      </c>
      <c r="K1618" s="25" t="s">
        <v>32</v>
      </c>
      <c r="L1618" s="26" t="s">
        <v>122</v>
      </c>
    </row>
    <row r="1619" spans="2:12" ht="60">
      <c r="B1619" s="24">
        <v>80111600</v>
      </c>
      <c r="C1619" s="28" t="s">
        <v>822</v>
      </c>
      <c r="D1619" s="25" t="s">
        <v>41</v>
      </c>
      <c r="E1619" s="25" t="s">
        <v>80</v>
      </c>
      <c r="F1619" s="25" t="s">
        <v>29</v>
      </c>
      <c r="G1619" s="25" t="s">
        <v>30</v>
      </c>
      <c r="H1619" s="27">
        <v>18900000</v>
      </c>
      <c r="I1619" s="27">
        <v>18900000</v>
      </c>
      <c r="J1619" s="25" t="s">
        <v>31</v>
      </c>
      <c r="K1619" s="25" t="s">
        <v>32</v>
      </c>
      <c r="L1619" s="26" t="s">
        <v>122</v>
      </c>
    </row>
    <row r="1620" spans="2:12" ht="60">
      <c r="B1620" s="24">
        <v>80111600</v>
      </c>
      <c r="C1620" s="28" t="s">
        <v>822</v>
      </c>
      <c r="D1620" s="25" t="s">
        <v>41</v>
      </c>
      <c r="E1620" s="25" t="s">
        <v>80</v>
      </c>
      <c r="F1620" s="25" t="s">
        <v>29</v>
      </c>
      <c r="G1620" s="25" t="s">
        <v>30</v>
      </c>
      <c r="H1620" s="27">
        <v>18900000</v>
      </c>
      <c r="I1620" s="27">
        <v>18900000</v>
      </c>
      <c r="J1620" s="25" t="s">
        <v>31</v>
      </c>
      <c r="K1620" s="25" t="s">
        <v>32</v>
      </c>
      <c r="L1620" s="26" t="s">
        <v>122</v>
      </c>
    </row>
    <row r="1621" spans="2:12" ht="60">
      <c r="B1621" s="24">
        <v>80111600</v>
      </c>
      <c r="C1621" s="28" t="s">
        <v>822</v>
      </c>
      <c r="D1621" s="25" t="s">
        <v>41</v>
      </c>
      <c r="E1621" s="25" t="s">
        <v>80</v>
      </c>
      <c r="F1621" s="25" t="s">
        <v>29</v>
      </c>
      <c r="G1621" s="25" t="s">
        <v>30</v>
      </c>
      <c r="H1621" s="27">
        <f>18900000-8100000</f>
        <v>10800000</v>
      </c>
      <c r="I1621" s="27">
        <f>18900000-8100000</f>
        <v>10800000</v>
      </c>
      <c r="J1621" s="25" t="s">
        <v>31</v>
      </c>
      <c r="K1621" s="25" t="s">
        <v>32</v>
      </c>
      <c r="L1621" s="26" t="s">
        <v>122</v>
      </c>
    </row>
    <row r="1622" spans="2:12" ht="105">
      <c r="B1622" s="24">
        <v>94131500</v>
      </c>
      <c r="C1622" s="28" t="s">
        <v>279</v>
      </c>
      <c r="D1622" s="25" t="s">
        <v>44</v>
      </c>
      <c r="E1622" s="25" t="s">
        <v>80</v>
      </c>
      <c r="F1622" s="25" t="s">
        <v>29</v>
      </c>
      <c r="G1622" s="25" t="s">
        <v>30</v>
      </c>
      <c r="H1622" s="27">
        <v>8100000</v>
      </c>
      <c r="I1622" s="27">
        <v>8100000</v>
      </c>
      <c r="J1622" s="25" t="s">
        <v>31</v>
      </c>
      <c r="K1622" s="25" t="s">
        <v>32</v>
      </c>
      <c r="L1622" s="26" t="s">
        <v>479</v>
      </c>
    </row>
    <row r="1623" spans="2:12" ht="90">
      <c r="B1623" s="24">
        <v>94131500</v>
      </c>
      <c r="C1623" s="28" t="s">
        <v>823</v>
      </c>
      <c r="D1623" s="25" t="s">
        <v>45</v>
      </c>
      <c r="E1623" s="25" t="s">
        <v>80</v>
      </c>
      <c r="F1623" s="25" t="s">
        <v>29</v>
      </c>
      <c r="G1623" s="25" t="s">
        <v>30</v>
      </c>
      <c r="H1623" s="27">
        <v>100000000</v>
      </c>
      <c r="I1623" s="27">
        <v>100000000</v>
      </c>
      <c r="J1623" s="25" t="s">
        <v>31</v>
      </c>
      <c r="K1623" s="25" t="s">
        <v>32</v>
      </c>
      <c r="L1623" s="26" t="s">
        <v>122</v>
      </c>
    </row>
    <row r="1624" spans="2:12" ht="75">
      <c r="B1624" s="24">
        <v>94131500</v>
      </c>
      <c r="C1624" s="28" t="s">
        <v>468</v>
      </c>
      <c r="D1624" s="25" t="s">
        <v>52</v>
      </c>
      <c r="E1624" s="25" t="s">
        <v>80</v>
      </c>
      <c r="F1624" s="25" t="s">
        <v>29</v>
      </c>
      <c r="G1624" s="25" t="s">
        <v>30</v>
      </c>
      <c r="H1624" s="27">
        <f>213000000-8000000+63800000</f>
        <v>268800000</v>
      </c>
      <c r="I1624" s="27">
        <f>213000000-8000000+63800000</f>
        <v>268800000</v>
      </c>
      <c r="J1624" s="25" t="s">
        <v>31</v>
      </c>
      <c r="K1624" s="25" t="s">
        <v>32</v>
      </c>
      <c r="L1624" s="26" t="s">
        <v>122</v>
      </c>
    </row>
    <row r="1625" spans="2:12" ht="105">
      <c r="B1625" s="24">
        <v>80121604</v>
      </c>
      <c r="C1625" s="28" t="s">
        <v>676</v>
      </c>
      <c r="D1625" s="25" t="s">
        <v>41</v>
      </c>
      <c r="E1625" s="25" t="s">
        <v>37</v>
      </c>
      <c r="F1625" s="25" t="s">
        <v>29</v>
      </c>
      <c r="G1625" s="25" t="s">
        <v>30</v>
      </c>
      <c r="H1625" s="27">
        <v>8000000</v>
      </c>
      <c r="I1625" s="27">
        <v>8000000</v>
      </c>
      <c r="J1625" s="25" t="s">
        <v>31</v>
      </c>
      <c r="K1625" s="25" t="s">
        <v>32</v>
      </c>
      <c r="L1625" s="26" t="s">
        <v>122</v>
      </c>
    </row>
    <row r="1626" spans="2:12" ht="75">
      <c r="B1626" s="24">
        <v>94131500</v>
      </c>
      <c r="C1626" s="28" t="s">
        <v>787</v>
      </c>
      <c r="D1626" s="25" t="s">
        <v>39</v>
      </c>
      <c r="E1626" s="25" t="s">
        <v>80</v>
      </c>
      <c r="F1626" s="25" t="s">
        <v>29</v>
      </c>
      <c r="G1626" s="25" t="s">
        <v>30</v>
      </c>
      <c r="H1626" s="27">
        <v>10000000</v>
      </c>
      <c r="I1626" s="27">
        <v>10000000</v>
      </c>
      <c r="J1626" s="25" t="s">
        <v>31</v>
      </c>
      <c r="K1626" s="25" t="s">
        <v>32</v>
      </c>
      <c r="L1626" s="26" t="s">
        <v>122</v>
      </c>
    </row>
    <row r="1627" spans="2:12" ht="75">
      <c r="B1627" s="24">
        <v>94131500</v>
      </c>
      <c r="C1627" s="28" t="s">
        <v>468</v>
      </c>
      <c r="D1627" s="25" t="s">
        <v>52</v>
      </c>
      <c r="E1627" s="25" t="s">
        <v>80</v>
      </c>
      <c r="F1627" s="25" t="s">
        <v>29</v>
      </c>
      <c r="G1627" s="25" t="s">
        <v>30</v>
      </c>
      <c r="H1627" s="27">
        <v>30000000</v>
      </c>
      <c r="I1627" s="27">
        <v>30000000</v>
      </c>
      <c r="J1627" s="25" t="s">
        <v>31</v>
      </c>
      <c r="K1627" s="25" t="s">
        <v>32</v>
      </c>
      <c r="L1627" s="26" t="s">
        <v>122</v>
      </c>
    </row>
    <row r="1628" spans="2:12" ht="75">
      <c r="B1628" s="24">
        <v>94131500</v>
      </c>
      <c r="C1628" s="28" t="s">
        <v>468</v>
      </c>
      <c r="D1628" s="25" t="s">
        <v>52</v>
      </c>
      <c r="E1628" s="25" t="s">
        <v>80</v>
      </c>
      <c r="F1628" s="25" t="s">
        <v>29</v>
      </c>
      <c r="G1628" s="25" t="s">
        <v>30</v>
      </c>
      <c r="H1628" s="27">
        <v>15000000</v>
      </c>
      <c r="I1628" s="27">
        <v>15000000</v>
      </c>
      <c r="J1628" s="25" t="s">
        <v>31</v>
      </c>
      <c r="K1628" s="25" t="s">
        <v>32</v>
      </c>
      <c r="L1628" s="26" t="s">
        <v>122</v>
      </c>
    </row>
    <row r="1629" spans="2:12" ht="75">
      <c r="B1629" s="24">
        <v>94131500</v>
      </c>
      <c r="C1629" s="28" t="s">
        <v>468</v>
      </c>
      <c r="D1629" s="25" t="s">
        <v>52</v>
      </c>
      <c r="E1629" s="25" t="s">
        <v>80</v>
      </c>
      <c r="F1629" s="25" t="s">
        <v>29</v>
      </c>
      <c r="G1629" s="25" t="s">
        <v>30</v>
      </c>
      <c r="H1629" s="27">
        <v>10000000</v>
      </c>
      <c r="I1629" s="27">
        <v>10000000</v>
      </c>
      <c r="J1629" s="25" t="s">
        <v>31</v>
      </c>
      <c r="K1629" s="25" t="s">
        <v>32</v>
      </c>
      <c r="L1629" s="26" t="s">
        <v>122</v>
      </c>
    </row>
    <row r="1630" spans="2:12" ht="60">
      <c r="B1630" s="24">
        <v>82121500</v>
      </c>
      <c r="C1630" s="28" t="s">
        <v>203</v>
      </c>
      <c r="D1630" s="25" t="s">
        <v>39</v>
      </c>
      <c r="E1630" s="25" t="s">
        <v>80</v>
      </c>
      <c r="F1630" s="25" t="s">
        <v>64</v>
      </c>
      <c r="G1630" s="25" t="s">
        <v>30</v>
      </c>
      <c r="H1630" s="27">
        <v>10000000</v>
      </c>
      <c r="I1630" s="27">
        <v>10000000</v>
      </c>
      <c r="J1630" s="25" t="s">
        <v>31</v>
      </c>
      <c r="K1630" s="25" t="s">
        <v>32</v>
      </c>
      <c r="L1630" s="26" t="s">
        <v>122</v>
      </c>
    </row>
    <row r="1631" spans="2:12" ht="60">
      <c r="B1631" s="24">
        <v>82121500</v>
      </c>
      <c r="C1631" s="28" t="s">
        <v>203</v>
      </c>
      <c r="D1631" s="25" t="s">
        <v>39</v>
      </c>
      <c r="E1631" s="25" t="s">
        <v>80</v>
      </c>
      <c r="F1631" s="25" t="s">
        <v>64</v>
      </c>
      <c r="G1631" s="25" t="s">
        <v>30</v>
      </c>
      <c r="H1631" s="27">
        <v>10000000</v>
      </c>
      <c r="I1631" s="27">
        <v>10000000</v>
      </c>
      <c r="J1631" s="25" t="s">
        <v>31</v>
      </c>
      <c r="K1631" s="25" t="s">
        <v>32</v>
      </c>
      <c r="L1631" s="26" t="s">
        <v>122</v>
      </c>
    </row>
    <row r="1632" spans="2:12" ht="45">
      <c r="B1632" s="24">
        <v>80111600</v>
      </c>
      <c r="C1632" s="28" t="s">
        <v>824</v>
      </c>
      <c r="D1632" s="25" t="s">
        <v>55</v>
      </c>
      <c r="E1632" s="25" t="s">
        <v>79</v>
      </c>
      <c r="F1632" s="25" t="s">
        <v>29</v>
      </c>
      <c r="G1632" s="25" t="s">
        <v>30</v>
      </c>
      <c r="H1632" s="27">
        <f>8089796+9910204</f>
        <v>18000000</v>
      </c>
      <c r="I1632" s="27">
        <f>8089796+9910204</f>
        <v>18000000</v>
      </c>
      <c r="J1632" s="25" t="s">
        <v>31</v>
      </c>
      <c r="K1632" s="25" t="s">
        <v>32</v>
      </c>
      <c r="L1632" s="26" t="s">
        <v>122</v>
      </c>
    </row>
    <row r="1633" spans="2:12" ht="75">
      <c r="B1633" s="24">
        <v>94131500</v>
      </c>
      <c r="C1633" s="28" t="s">
        <v>468</v>
      </c>
      <c r="D1633" s="25" t="s">
        <v>52</v>
      </c>
      <c r="E1633" s="25" t="s">
        <v>80</v>
      </c>
      <c r="F1633" s="25" t="s">
        <v>29</v>
      </c>
      <c r="G1633" s="25" t="s">
        <v>30</v>
      </c>
      <c r="H1633" s="27">
        <v>20000000</v>
      </c>
      <c r="I1633" s="27">
        <v>20000000</v>
      </c>
      <c r="J1633" s="25" t="s">
        <v>31</v>
      </c>
      <c r="K1633" s="25" t="s">
        <v>32</v>
      </c>
      <c r="L1633" s="26" t="s">
        <v>122</v>
      </c>
    </row>
    <row r="1634" spans="2:12" ht="45">
      <c r="B1634" s="24">
        <v>80111600</v>
      </c>
      <c r="C1634" s="28" t="s">
        <v>825</v>
      </c>
      <c r="D1634" s="25" t="s">
        <v>36</v>
      </c>
      <c r="E1634" s="25" t="s">
        <v>80</v>
      </c>
      <c r="F1634" s="25" t="s">
        <v>29</v>
      </c>
      <c r="G1634" s="25" t="s">
        <v>30</v>
      </c>
      <c r="H1634" s="27">
        <v>20000000</v>
      </c>
      <c r="I1634" s="27">
        <v>20000000</v>
      </c>
      <c r="J1634" s="25" t="s">
        <v>31</v>
      </c>
      <c r="K1634" s="25" t="s">
        <v>32</v>
      </c>
      <c r="L1634" s="26" t="s">
        <v>122</v>
      </c>
    </row>
    <row r="1635" spans="2:12" ht="60">
      <c r="B1635" s="24">
        <v>80111600</v>
      </c>
      <c r="C1635" s="28" t="s">
        <v>826</v>
      </c>
      <c r="D1635" s="25" t="s">
        <v>45</v>
      </c>
      <c r="E1635" s="25" t="s">
        <v>47</v>
      </c>
      <c r="F1635" s="25" t="s">
        <v>29</v>
      </c>
      <c r="G1635" s="25" t="s">
        <v>30</v>
      </c>
      <c r="H1635" s="27">
        <f>40500000+3500000-24500000-12500000</f>
        <v>7000000</v>
      </c>
      <c r="I1635" s="27">
        <f>40500000+3500000-24500000-12500000</f>
        <v>7000000</v>
      </c>
      <c r="J1635" s="25" t="s">
        <v>31</v>
      </c>
      <c r="K1635" s="25" t="s">
        <v>32</v>
      </c>
      <c r="L1635" s="26" t="s">
        <v>122</v>
      </c>
    </row>
    <row r="1636" spans="2:12" ht="60">
      <c r="B1636" s="24">
        <v>80111600</v>
      </c>
      <c r="C1636" s="28" t="s">
        <v>826</v>
      </c>
      <c r="D1636" s="25" t="s">
        <v>45</v>
      </c>
      <c r="E1636" s="25" t="s">
        <v>47</v>
      </c>
      <c r="F1636" s="25" t="s">
        <v>29</v>
      </c>
      <c r="G1636" s="25" t="s">
        <v>30</v>
      </c>
      <c r="H1636" s="27">
        <f>78100000-26266816-44000000-4500000</f>
        <v>3333184</v>
      </c>
      <c r="I1636" s="27">
        <f>78100000-26266816-44000000-4500000</f>
        <v>3333184</v>
      </c>
      <c r="J1636" s="25" t="s">
        <v>31</v>
      </c>
      <c r="K1636" s="25" t="s">
        <v>32</v>
      </c>
      <c r="L1636" s="26" t="s">
        <v>122</v>
      </c>
    </row>
    <row r="1637" spans="2:12" ht="60">
      <c r="B1637" s="24">
        <v>80111600</v>
      </c>
      <c r="C1637" s="28" t="s">
        <v>826</v>
      </c>
      <c r="D1637" s="25" t="s">
        <v>45</v>
      </c>
      <c r="E1637" s="25" t="s">
        <v>47</v>
      </c>
      <c r="F1637" s="25" t="s">
        <v>29</v>
      </c>
      <c r="G1637" s="25" t="s">
        <v>30</v>
      </c>
      <c r="H1637" s="27">
        <f>31250000-29700000</f>
        <v>1550000</v>
      </c>
      <c r="I1637" s="27">
        <f>31250000-29700000</f>
        <v>1550000</v>
      </c>
      <c r="J1637" s="25" t="s">
        <v>31</v>
      </c>
      <c r="K1637" s="25" t="s">
        <v>32</v>
      </c>
      <c r="L1637" s="26" t="s">
        <v>122</v>
      </c>
    </row>
    <row r="1638" spans="2:12" ht="60">
      <c r="B1638" s="24">
        <v>80111600</v>
      </c>
      <c r="C1638" s="28" t="s">
        <v>826</v>
      </c>
      <c r="D1638" s="25" t="s">
        <v>45</v>
      </c>
      <c r="E1638" s="25" t="s">
        <v>47</v>
      </c>
      <c r="F1638" s="25" t="s">
        <v>29</v>
      </c>
      <c r="G1638" s="25" t="s">
        <v>30</v>
      </c>
      <c r="H1638" s="27">
        <f>2409000-1792184</f>
        <v>616816</v>
      </c>
      <c r="I1638" s="27">
        <f>2409000-1792184</f>
        <v>616816</v>
      </c>
      <c r="J1638" s="25" t="s">
        <v>31</v>
      </c>
      <c r="K1638" s="25" t="s">
        <v>32</v>
      </c>
      <c r="L1638" s="26" t="s">
        <v>122</v>
      </c>
    </row>
    <row r="1639" spans="2:12" ht="90">
      <c r="B1639" s="24">
        <v>80111600</v>
      </c>
      <c r="C1639" s="28" t="s">
        <v>827</v>
      </c>
      <c r="D1639" s="25" t="s">
        <v>49</v>
      </c>
      <c r="E1639" s="25" t="s">
        <v>50</v>
      </c>
      <c r="F1639" s="25" t="s">
        <v>29</v>
      </c>
      <c r="G1639" s="25" t="s">
        <v>30</v>
      </c>
      <c r="H1639" s="27">
        <f>65000000-41400000+6400000</f>
        <v>30000000</v>
      </c>
      <c r="I1639" s="27">
        <f>65000000-41400000+6400000</f>
        <v>30000000</v>
      </c>
      <c r="J1639" s="25" t="s">
        <v>31</v>
      </c>
      <c r="K1639" s="25" t="s">
        <v>32</v>
      </c>
      <c r="L1639" s="26" t="s">
        <v>122</v>
      </c>
    </row>
    <row r="1640" spans="2:12" ht="45">
      <c r="B1640" s="24">
        <v>80111600</v>
      </c>
      <c r="C1640" s="28" t="s">
        <v>828</v>
      </c>
      <c r="D1640" s="25" t="s">
        <v>77</v>
      </c>
      <c r="E1640" s="25" t="s">
        <v>76</v>
      </c>
      <c r="F1640" s="25" t="s">
        <v>29</v>
      </c>
      <c r="G1640" s="25" t="s">
        <v>30</v>
      </c>
      <c r="H1640" s="27">
        <v>41400000</v>
      </c>
      <c r="I1640" s="27">
        <v>41400000</v>
      </c>
      <c r="J1640" s="25" t="s">
        <v>31</v>
      </c>
      <c r="K1640" s="25" t="s">
        <v>32</v>
      </c>
      <c r="L1640" s="26" t="s">
        <v>122</v>
      </c>
    </row>
    <row r="1641" spans="2:12" ht="30">
      <c r="B1641" s="24">
        <v>80111600</v>
      </c>
      <c r="C1641" s="28" t="s">
        <v>829</v>
      </c>
      <c r="D1641" s="25" t="s">
        <v>52</v>
      </c>
      <c r="E1641" s="25" t="s">
        <v>58</v>
      </c>
      <c r="F1641" s="25" t="s">
        <v>29</v>
      </c>
      <c r="G1641" s="25" t="s">
        <v>30</v>
      </c>
      <c r="H1641" s="27">
        <f>28600000-6100000</f>
        <v>22500000</v>
      </c>
      <c r="I1641" s="27">
        <f>28600000-6100000</f>
        <v>22500000</v>
      </c>
      <c r="J1641" s="25" t="s">
        <v>31</v>
      </c>
      <c r="K1641" s="25" t="s">
        <v>32</v>
      </c>
      <c r="L1641" s="26" t="s">
        <v>122</v>
      </c>
    </row>
    <row r="1642" spans="2:12" ht="90">
      <c r="B1642" s="24">
        <v>94131500</v>
      </c>
      <c r="C1642" s="28" t="s">
        <v>649</v>
      </c>
      <c r="D1642" s="25" t="s">
        <v>44</v>
      </c>
      <c r="E1642" s="25" t="s">
        <v>80</v>
      </c>
      <c r="F1642" s="25" t="s">
        <v>29</v>
      </c>
      <c r="G1642" s="25" t="s">
        <v>30</v>
      </c>
      <c r="H1642" s="27">
        <f>6100000</f>
        <v>6100000</v>
      </c>
      <c r="I1642" s="27">
        <f>6100000</f>
        <v>6100000</v>
      </c>
      <c r="J1642" s="25" t="s">
        <v>31</v>
      </c>
      <c r="K1642" s="25" t="s">
        <v>32</v>
      </c>
      <c r="L1642" s="26" t="s">
        <v>479</v>
      </c>
    </row>
    <row r="1643" spans="2:12" ht="60">
      <c r="B1643" s="24">
        <v>93141701</v>
      </c>
      <c r="C1643" s="28" t="s">
        <v>672</v>
      </c>
      <c r="D1643" s="25" t="s">
        <v>135</v>
      </c>
      <c r="E1643" s="25" t="s">
        <v>42</v>
      </c>
      <c r="F1643" s="25" t="s">
        <v>29</v>
      </c>
      <c r="G1643" s="25" t="s">
        <v>30</v>
      </c>
      <c r="H1643" s="27">
        <f>265000000+196000000-10000000-6400000+100000000-214300000-63800000-190000000-16500000-6000000-18000000-6000000-6400000-3200000-6000000-6900000-3000000-1500000</f>
        <v>3000000</v>
      </c>
      <c r="I1643" s="27">
        <f>265000000+196000000-10000000-6400000+100000000-214300000-63800000-190000000-16500000-6000000-18000000-6000000-6400000-3200000-6000000-6900000-3000000-1500000</f>
        <v>3000000</v>
      </c>
      <c r="J1643" s="25" t="s">
        <v>31</v>
      </c>
      <c r="K1643" s="25" t="s">
        <v>32</v>
      </c>
      <c r="L1643" s="26" t="s">
        <v>125</v>
      </c>
    </row>
    <row r="1644" spans="2:12" ht="90">
      <c r="B1644" s="24">
        <v>94131500</v>
      </c>
      <c r="C1644" s="28" t="s">
        <v>818</v>
      </c>
      <c r="D1644" s="25" t="s">
        <v>135</v>
      </c>
      <c r="E1644" s="25" t="s">
        <v>80</v>
      </c>
      <c r="F1644" s="25" t="s">
        <v>29</v>
      </c>
      <c r="G1644" s="25" t="s">
        <v>30</v>
      </c>
      <c r="H1644" s="27">
        <v>700000</v>
      </c>
      <c r="I1644" s="27">
        <v>700000</v>
      </c>
      <c r="J1644" s="25" t="s">
        <v>31</v>
      </c>
      <c r="K1644" s="25" t="s">
        <v>32</v>
      </c>
      <c r="L1644" s="26" t="s">
        <v>122</v>
      </c>
    </row>
    <row r="1645" spans="2:12" ht="90">
      <c r="B1645" s="24">
        <v>94131500</v>
      </c>
      <c r="C1645" s="28" t="s">
        <v>649</v>
      </c>
      <c r="D1645" s="25" t="s">
        <v>44</v>
      </c>
      <c r="E1645" s="25" t="s">
        <v>80</v>
      </c>
      <c r="F1645" s="25" t="s">
        <v>29</v>
      </c>
      <c r="G1645" s="25" t="s">
        <v>30</v>
      </c>
      <c r="H1645" s="27">
        <f>52000000-43800000-5500000</f>
        <v>2700000</v>
      </c>
      <c r="I1645" s="27">
        <f>52000000-43800000-5500000</f>
        <v>2700000</v>
      </c>
      <c r="J1645" s="25" t="s">
        <v>31</v>
      </c>
      <c r="K1645" s="25" t="s">
        <v>32</v>
      </c>
      <c r="L1645" s="26" t="s">
        <v>479</v>
      </c>
    </row>
    <row r="1646" spans="2:12" ht="75">
      <c r="B1646" s="24">
        <v>94131500</v>
      </c>
      <c r="C1646" s="28" t="s">
        <v>830</v>
      </c>
      <c r="D1646" s="25" t="s">
        <v>41</v>
      </c>
      <c r="E1646" s="25" t="s">
        <v>80</v>
      </c>
      <c r="F1646" s="25" t="s">
        <v>29</v>
      </c>
      <c r="G1646" s="25" t="s">
        <v>30</v>
      </c>
      <c r="H1646" s="27">
        <v>57400000</v>
      </c>
      <c r="I1646" s="27">
        <v>57400000</v>
      </c>
      <c r="J1646" s="25" t="s">
        <v>31</v>
      </c>
      <c r="K1646" s="25" t="s">
        <v>32</v>
      </c>
      <c r="L1646" s="26" t="s">
        <v>123</v>
      </c>
    </row>
    <row r="1647" spans="2:12" ht="75">
      <c r="B1647" s="24">
        <v>94131500</v>
      </c>
      <c r="C1647" s="28" t="s">
        <v>831</v>
      </c>
      <c r="D1647" s="25" t="s">
        <v>41</v>
      </c>
      <c r="E1647" s="25" t="s">
        <v>80</v>
      </c>
      <c r="F1647" s="25" t="s">
        <v>29</v>
      </c>
      <c r="G1647" s="25" t="s">
        <v>30</v>
      </c>
      <c r="H1647" s="27">
        <v>34000000</v>
      </c>
      <c r="I1647" s="27">
        <v>34000000</v>
      </c>
      <c r="J1647" s="25" t="s">
        <v>31</v>
      </c>
      <c r="K1647" s="25" t="s">
        <v>32</v>
      </c>
      <c r="L1647" s="26" t="s">
        <v>123</v>
      </c>
    </row>
    <row r="1648" spans="2:12" ht="60">
      <c r="B1648" s="24">
        <v>94131500</v>
      </c>
      <c r="C1648" s="28" t="s">
        <v>832</v>
      </c>
      <c r="D1648" s="25" t="s">
        <v>52</v>
      </c>
      <c r="E1648" s="25" t="s">
        <v>80</v>
      </c>
      <c r="F1648" s="25" t="s">
        <v>29</v>
      </c>
      <c r="G1648" s="25" t="s">
        <v>30</v>
      </c>
      <c r="H1648" s="27">
        <v>45200000</v>
      </c>
      <c r="I1648" s="27">
        <v>45200000</v>
      </c>
      <c r="J1648" s="25" t="s">
        <v>31</v>
      </c>
      <c r="K1648" s="25" t="s">
        <v>32</v>
      </c>
      <c r="L1648" s="26" t="s">
        <v>123</v>
      </c>
    </row>
    <row r="1649" spans="2:12" ht="75">
      <c r="B1649" s="24">
        <v>94131500</v>
      </c>
      <c r="C1649" s="28" t="s">
        <v>833</v>
      </c>
      <c r="D1649" s="25" t="s">
        <v>55</v>
      </c>
      <c r="E1649" s="25" t="s">
        <v>80</v>
      </c>
      <c r="F1649" s="25" t="s">
        <v>29</v>
      </c>
      <c r="G1649" s="25" t="s">
        <v>30</v>
      </c>
      <c r="H1649" s="27">
        <v>57700000</v>
      </c>
      <c r="I1649" s="27">
        <v>57700000</v>
      </c>
      <c r="J1649" s="25" t="s">
        <v>31</v>
      </c>
      <c r="K1649" s="25" t="s">
        <v>32</v>
      </c>
      <c r="L1649" s="26" t="s">
        <v>123</v>
      </c>
    </row>
    <row r="1650" spans="2:12" ht="60">
      <c r="B1650" s="24">
        <v>94131500</v>
      </c>
      <c r="C1650" s="28" t="s">
        <v>834</v>
      </c>
      <c r="D1650" s="25" t="s">
        <v>41</v>
      </c>
      <c r="E1650" s="25" t="s">
        <v>80</v>
      </c>
      <c r="F1650" s="25" t="s">
        <v>29</v>
      </c>
      <c r="G1650" s="25" t="s">
        <v>30</v>
      </c>
      <c r="H1650" s="27">
        <v>24500000</v>
      </c>
      <c r="I1650" s="27">
        <v>24500000</v>
      </c>
      <c r="J1650" s="25" t="s">
        <v>31</v>
      </c>
      <c r="K1650" s="25" t="s">
        <v>32</v>
      </c>
      <c r="L1650" s="26" t="s">
        <v>123</v>
      </c>
    </row>
    <row r="1651" spans="2:12" ht="60">
      <c r="B1651" s="24">
        <v>94131500</v>
      </c>
      <c r="C1651" s="28" t="s">
        <v>835</v>
      </c>
      <c r="D1651" s="25" t="s">
        <v>52</v>
      </c>
      <c r="E1651" s="25" t="s">
        <v>80</v>
      </c>
      <c r="F1651" s="25" t="s">
        <v>29</v>
      </c>
      <c r="G1651" s="25" t="s">
        <v>30</v>
      </c>
      <c r="H1651" s="27">
        <v>61200000</v>
      </c>
      <c r="I1651" s="27">
        <v>61200000</v>
      </c>
      <c r="J1651" s="25" t="s">
        <v>31</v>
      </c>
      <c r="K1651" s="25" t="s">
        <v>32</v>
      </c>
      <c r="L1651" s="26" t="s">
        <v>123</v>
      </c>
    </row>
    <row r="1652" spans="2:12" ht="60">
      <c r="B1652" s="24">
        <v>94131500</v>
      </c>
      <c r="C1652" s="28" t="s">
        <v>836</v>
      </c>
      <c r="D1652" s="25" t="s">
        <v>55</v>
      </c>
      <c r="E1652" s="25" t="s">
        <v>80</v>
      </c>
      <c r="F1652" s="25" t="s">
        <v>29</v>
      </c>
      <c r="G1652" s="25" t="s">
        <v>30</v>
      </c>
      <c r="H1652" s="27">
        <v>50300000</v>
      </c>
      <c r="I1652" s="27">
        <v>50300000</v>
      </c>
      <c r="J1652" s="25" t="s">
        <v>31</v>
      </c>
      <c r="K1652" s="25" t="s">
        <v>32</v>
      </c>
      <c r="L1652" s="26" t="s">
        <v>123</v>
      </c>
    </row>
    <row r="1653" spans="2:12" ht="75">
      <c r="B1653" s="24">
        <v>94131500</v>
      </c>
      <c r="C1653" s="28" t="s">
        <v>837</v>
      </c>
      <c r="D1653" s="25" t="s">
        <v>55</v>
      </c>
      <c r="E1653" s="25" t="s">
        <v>80</v>
      </c>
      <c r="F1653" s="25" t="s">
        <v>29</v>
      </c>
      <c r="G1653" s="25" t="s">
        <v>30</v>
      </c>
      <c r="H1653" s="27">
        <v>34000000</v>
      </c>
      <c r="I1653" s="27">
        <v>34000000</v>
      </c>
      <c r="J1653" s="25" t="s">
        <v>31</v>
      </c>
      <c r="K1653" s="25" t="s">
        <v>32</v>
      </c>
      <c r="L1653" s="26" t="s">
        <v>123</v>
      </c>
    </row>
    <row r="1654" spans="2:12" ht="75">
      <c r="B1654" s="24">
        <v>94131500</v>
      </c>
      <c r="C1654" s="28" t="s">
        <v>838</v>
      </c>
      <c r="D1654" s="25" t="s">
        <v>41</v>
      </c>
      <c r="E1654" s="25" t="s">
        <v>80</v>
      </c>
      <c r="F1654" s="25" t="s">
        <v>29</v>
      </c>
      <c r="G1654" s="25" t="s">
        <v>30</v>
      </c>
      <c r="H1654" s="27">
        <v>77200000</v>
      </c>
      <c r="I1654" s="27">
        <v>77200000</v>
      </c>
      <c r="J1654" s="25" t="s">
        <v>31</v>
      </c>
      <c r="K1654" s="25" t="s">
        <v>32</v>
      </c>
      <c r="L1654" s="26" t="s">
        <v>123</v>
      </c>
    </row>
    <row r="1655" spans="2:12" ht="75">
      <c r="B1655" s="24">
        <v>94131500</v>
      </c>
      <c r="C1655" s="28" t="s">
        <v>839</v>
      </c>
      <c r="D1655" s="25" t="s">
        <v>55</v>
      </c>
      <c r="E1655" s="25" t="s">
        <v>80</v>
      </c>
      <c r="F1655" s="25" t="s">
        <v>29</v>
      </c>
      <c r="G1655" s="25" t="s">
        <v>30</v>
      </c>
      <c r="H1655" s="27">
        <v>57200000</v>
      </c>
      <c r="I1655" s="27">
        <v>57200000</v>
      </c>
      <c r="J1655" s="25" t="s">
        <v>31</v>
      </c>
      <c r="K1655" s="25" t="s">
        <v>32</v>
      </c>
      <c r="L1655" s="26" t="s">
        <v>123</v>
      </c>
    </row>
    <row r="1656" spans="2:12" ht="75">
      <c r="B1656" s="24">
        <v>94131500</v>
      </c>
      <c r="C1656" s="28" t="s">
        <v>840</v>
      </c>
      <c r="D1656" s="25" t="s">
        <v>41</v>
      </c>
      <c r="E1656" s="25" t="s">
        <v>80</v>
      </c>
      <c r="F1656" s="25" t="s">
        <v>29</v>
      </c>
      <c r="G1656" s="25" t="s">
        <v>30</v>
      </c>
      <c r="H1656" s="27">
        <f>82100000-17400000</f>
        <v>64700000</v>
      </c>
      <c r="I1656" s="27">
        <f>82100000-17400000</f>
        <v>64700000</v>
      </c>
      <c r="J1656" s="25" t="s">
        <v>31</v>
      </c>
      <c r="K1656" s="25" t="s">
        <v>32</v>
      </c>
      <c r="L1656" s="26" t="s">
        <v>123</v>
      </c>
    </row>
    <row r="1657" spans="2:12" ht="75">
      <c r="B1657" s="24">
        <v>94131500</v>
      </c>
      <c r="C1657" s="28" t="s">
        <v>841</v>
      </c>
      <c r="D1657" s="25" t="s">
        <v>45</v>
      </c>
      <c r="E1657" s="25" t="s">
        <v>80</v>
      </c>
      <c r="F1657" s="25" t="s">
        <v>29</v>
      </c>
      <c r="G1657" s="25" t="s">
        <v>30</v>
      </c>
      <c r="H1657" s="27">
        <v>41700000</v>
      </c>
      <c r="I1657" s="27">
        <v>41700000</v>
      </c>
      <c r="J1657" s="25" t="s">
        <v>31</v>
      </c>
      <c r="K1657" s="25" t="s">
        <v>32</v>
      </c>
      <c r="L1657" s="26" t="s">
        <v>123</v>
      </c>
    </row>
    <row r="1658" spans="2:12" ht="60">
      <c r="B1658" s="24">
        <v>94131500</v>
      </c>
      <c r="C1658" s="28" t="s">
        <v>842</v>
      </c>
      <c r="D1658" s="25" t="s">
        <v>41</v>
      </c>
      <c r="E1658" s="25" t="s">
        <v>80</v>
      </c>
      <c r="F1658" s="25" t="s">
        <v>29</v>
      </c>
      <c r="G1658" s="25" t="s">
        <v>30</v>
      </c>
      <c r="H1658" s="27">
        <v>56700000</v>
      </c>
      <c r="I1658" s="27">
        <v>56700000</v>
      </c>
      <c r="J1658" s="25" t="s">
        <v>31</v>
      </c>
      <c r="K1658" s="25" t="s">
        <v>32</v>
      </c>
      <c r="L1658" s="26" t="s">
        <v>123</v>
      </c>
    </row>
    <row r="1659" spans="2:12" ht="75">
      <c r="B1659" s="24">
        <v>94131500</v>
      </c>
      <c r="C1659" s="28" t="s">
        <v>843</v>
      </c>
      <c r="D1659" s="25" t="s">
        <v>55</v>
      </c>
      <c r="E1659" s="25" t="s">
        <v>80</v>
      </c>
      <c r="F1659" s="25" t="s">
        <v>29</v>
      </c>
      <c r="G1659" s="25" t="s">
        <v>30</v>
      </c>
      <c r="H1659" s="27">
        <v>24500000</v>
      </c>
      <c r="I1659" s="27">
        <v>24500000</v>
      </c>
      <c r="J1659" s="25" t="s">
        <v>31</v>
      </c>
      <c r="K1659" s="25" t="s">
        <v>32</v>
      </c>
      <c r="L1659" s="26" t="s">
        <v>123</v>
      </c>
    </row>
    <row r="1660" spans="2:12" ht="60">
      <c r="B1660" s="24">
        <v>94131500</v>
      </c>
      <c r="C1660" s="28" t="s">
        <v>844</v>
      </c>
      <c r="D1660" s="25" t="s">
        <v>55</v>
      </c>
      <c r="E1660" s="25" t="s">
        <v>80</v>
      </c>
      <c r="F1660" s="25" t="s">
        <v>29</v>
      </c>
      <c r="G1660" s="25" t="s">
        <v>30</v>
      </c>
      <c r="H1660" s="27">
        <v>45600000</v>
      </c>
      <c r="I1660" s="27">
        <v>45600000</v>
      </c>
      <c r="J1660" s="25" t="s">
        <v>31</v>
      </c>
      <c r="K1660" s="25" t="s">
        <v>32</v>
      </c>
      <c r="L1660" s="26" t="s">
        <v>123</v>
      </c>
    </row>
    <row r="1661" spans="2:12" ht="60">
      <c r="B1661" s="24">
        <v>94131500</v>
      </c>
      <c r="C1661" s="28" t="s">
        <v>845</v>
      </c>
      <c r="D1661" s="25" t="s">
        <v>55</v>
      </c>
      <c r="E1661" s="25" t="s">
        <v>80</v>
      </c>
      <c r="F1661" s="25" t="s">
        <v>29</v>
      </c>
      <c r="G1661" s="25" t="s">
        <v>30</v>
      </c>
      <c r="H1661" s="27">
        <v>65200000</v>
      </c>
      <c r="I1661" s="27">
        <v>65200000</v>
      </c>
      <c r="J1661" s="25" t="s">
        <v>31</v>
      </c>
      <c r="K1661" s="25" t="s">
        <v>32</v>
      </c>
      <c r="L1661" s="26" t="s">
        <v>123</v>
      </c>
    </row>
    <row r="1662" spans="2:12" ht="75">
      <c r="B1662" s="24">
        <v>94131500</v>
      </c>
      <c r="C1662" s="28" t="s">
        <v>846</v>
      </c>
      <c r="D1662" s="25" t="s">
        <v>55</v>
      </c>
      <c r="E1662" s="25" t="s">
        <v>80</v>
      </c>
      <c r="F1662" s="25" t="s">
        <v>29</v>
      </c>
      <c r="G1662" s="25" t="s">
        <v>30</v>
      </c>
      <c r="H1662" s="27">
        <v>147200000</v>
      </c>
      <c r="I1662" s="27">
        <v>147200000</v>
      </c>
      <c r="J1662" s="25" t="s">
        <v>31</v>
      </c>
      <c r="K1662" s="25" t="s">
        <v>32</v>
      </c>
      <c r="L1662" s="26" t="s">
        <v>123</v>
      </c>
    </row>
    <row r="1663" spans="2:12" ht="60">
      <c r="B1663" s="24">
        <v>94131500</v>
      </c>
      <c r="C1663" s="28" t="s">
        <v>847</v>
      </c>
      <c r="D1663" s="25" t="s">
        <v>41</v>
      </c>
      <c r="E1663" s="25" t="s">
        <v>80</v>
      </c>
      <c r="F1663" s="25" t="s">
        <v>29</v>
      </c>
      <c r="G1663" s="25" t="s">
        <v>30</v>
      </c>
      <c r="H1663" s="27">
        <v>48900000</v>
      </c>
      <c r="I1663" s="27">
        <v>48900000</v>
      </c>
      <c r="J1663" s="25" t="s">
        <v>31</v>
      </c>
      <c r="K1663" s="25" t="s">
        <v>32</v>
      </c>
      <c r="L1663" s="26" t="s">
        <v>123</v>
      </c>
    </row>
    <row r="1664" spans="2:12" ht="74.25">
      <c r="B1664" s="24">
        <v>94131500</v>
      </c>
      <c r="C1664" s="28" t="s">
        <v>848</v>
      </c>
      <c r="D1664" s="25" t="s">
        <v>55</v>
      </c>
      <c r="E1664" s="25" t="s">
        <v>80</v>
      </c>
      <c r="F1664" s="25" t="s">
        <v>29</v>
      </c>
      <c r="G1664" s="25" t="s">
        <v>30</v>
      </c>
      <c r="H1664" s="27">
        <f>53200000-50026000</f>
        <v>3174000</v>
      </c>
      <c r="I1664" s="27">
        <f>53200000-50026000</f>
        <v>3174000</v>
      </c>
      <c r="J1664" s="25" t="s">
        <v>31</v>
      </c>
      <c r="K1664" s="25" t="s">
        <v>32</v>
      </c>
      <c r="L1664" s="26" t="s">
        <v>123</v>
      </c>
    </row>
    <row r="1665" spans="2:12" ht="74.25">
      <c r="B1665" s="24">
        <v>94131500</v>
      </c>
      <c r="C1665" s="28" t="s">
        <v>848</v>
      </c>
      <c r="D1665" s="25" t="s">
        <v>55</v>
      </c>
      <c r="E1665" s="25" t="s">
        <v>80</v>
      </c>
      <c r="F1665" s="25" t="s">
        <v>29</v>
      </c>
      <c r="G1665" s="25" t="s">
        <v>30</v>
      </c>
      <c r="H1665" s="27">
        <v>50026000</v>
      </c>
      <c r="I1665" s="27">
        <v>50026000</v>
      </c>
      <c r="J1665" s="25" t="s">
        <v>31</v>
      </c>
      <c r="K1665" s="25" t="s">
        <v>32</v>
      </c>
      <c r="L1665" s="26" t="s">
        <v>123</v>
      </c>
    </row>
    <row r="1666" spans="2:12" ht="75">
      <c r="B1666" s="24">
        <v>94131500</v>
      </c>
      <c r="C1666" s="28" t="s">
        <v>849</v>
      </c>
      <c r="D1666" s="25" t="s">
        <v>55</v>
      </c>
      <c r="E1666" s="25" t="s">
        <v>80</v>
      </c>
      <c r="F1666" s="25" t="s">
        <v>29</v>
      </c>
      <c r="G1666" s="25" t="s">
        <v>30</v>
      </c>
      <c r="H1666" s="27">
        <v>17400000</v>
      </c>
      <c r="I1666" s="27">
        <v>17400000</v>
      </c>
      <c r="J1666" s="25" t="s">
        <v>31</v>
      </c>
      <c r="K1666" s="25" t="s">
        <v>32</v>
      </c>
      <c r="L1666" s="26" t="s">
        <v>123</v>
      </c>
    </row>
    <row r="1667" spans="2:12" ht="75">
      <c r="B1667" s="24">
        <v>94131500</v>
      </c>
      <c r="C1667" s="28" t="s">
        <v>849</v>
      </c>
      <c r="D1667" s="25" t="s">
        <v>55</v>
      </c>
      <c r="E1667" s="25" t="s">
        <v>80</v>
      </c>
      <c r="F1667" s="25" t="s">
        <v>29</v>
      </c>
      <c r="G1667" s="25" t="s">
        <v>30</v>
      </c>
      <c r="H1667" s="27">
        <v>7100000</v>
      </c>
      <c r="I1667" s="27">
        <v>7100000</v>
      </c>
      <c r="J1667" s="25" t="s">
        <v>31</v>
      </c>
      <c r="K1667" s="25" t="s">
        <v>32</v>
      </c>
      <c r="L1667" s="26" t="s">
        <v>123</v>
      </c>
    </row>
    <row r="1668" spans="2:12" ht="75">
      <c r="B1668" s="24">
        <v>94131500</v>
      </c>
      <c r="C1668" s="28" t="s">
        <v>850</v>
      </c>
      <c r="D1668" s="25" t="s">
        <v>41</v>
      </c>
      <c r="E1668" s="25" t="s">
        <v>80</v>
      </c>
      <c r="F1668" s="25" t="s">
        <v>29</v>
      </c>
      <c r="G1668" s="25" t="s">
        <v>30</v>
      </c>
      <c r="H1668" s="27">
        <v>47700000</v>
      </c>
      <c r="I1668" s="27">
        <v>47700000</v>
      </c>
      <c r="J1668" s="25" t="s">
        <v>31</v>
      </c>
      <c r="K1668" s="25" t="s">
        <v>32</v>
      </c>
      <c r="L1668" s="26" t="s">
        <v>123</v>
      </c>
    </row>
    <row r="1669" spans="2:12" ht="75">
      <c r="B1669" s="24">
        <v>94131500</v>
      </c>
      <c r="C1669" s="28" t="s">
        <v>851</v>
      </c>
      <c r="D1669" s="25" t="s">
        <v>55</v>
      </c>
      <c r="E1669" s="25" t="s">
        <v>80</v>
      </c>
      <c r="F1669" s="25" t="s">
        <v>29</v>
      </c>
      <c r="G1669" s="25" t="s">
        <v>30</v>
      </c>
      <c r="H1669" s="27">
        <v>24500000</v>
      </c>
      <c r="I1669" s="27">
        <v>24500000</v>
      </c>
      <c r="J1669" s="25" t="s">
        <v>31</v>
      </c>
      <c r="K1669" s="25" t="s">
        <v>32</v>
      </c>
      <c r="L1669" s="26" t="s">
        <v>123</v>
      </c>
    </row>
    <row r="1670" spans="2:12" ht="90">
      <c r="B1670" s="24">
        <v>94131500</v>
      </c>
      <c r="C1670" s="28" t="s">
        <v>852</v>
      </c>
      <c r="D1670" s="25" t="s">
        <v>55</v>
      </c>
      <c r="E1670" s="25" t="s">
        <v>80</v>
      </c>
      <c r="F1670" s="25" t="s">
        <v>29</v>
      </c>
      <c r="G1670" s="25" t="s">
        <v>30</v>
      </c>
      <c r="H1670" s="27">
        <v>57800000</v>
      </c>
      <c r="I1670" s="27">
        <v>57800000</v>
      </c>
      <c r="J1670" s="25" t="s">
        <v>31</v>
      </c>
      <c r="K1670" s="25" t="s">
        <v>32</v>
      </c>
      <c r="L1670" s="26" t="s">
        <v>123</v>
      </c>
    </row>
    <row r="1671" spans="2:12" ht="75">
      <c r="B1671" s="24">
        <v>94131500</v>
      </c>
      <c r="C1671" s="28" t="s">
        <v>853</v>
      </c>
      <c r="D1671" s="25" t="s">
        <v>55</v>
      </c>
      <c r="E1671" s="25" t="s">
        <v>80</v>
      </c>
      <c r="F1671" s="25" t="s">
        <v>29</v>
      </c>
      <c r="G1671" s="25" t="s">
        <v>30</v>
      </c>
      <c r="H1671" s="27">
        <v>40200000</v>
      </c>
      <c r="I1671" s="27">
        <v>40200000</v>
      </c>
      <c r="J1671" s="25" t="s">
        <v>31</v>
      </c>
      <c r="K1671" s="25" t="s">
        <v>32</v>
      </c>
      <c r="L1671" s="26" t="s">
        <v>123</v>
      </c>
    </row>
    <row r="1672" spans="2:12" ht="75">
      <c r="B1672" s="24">
        <v>94131500</v>
      </c>
      <c r="C1672" s="28" t="s">
        <v>854</v>
      </c>
      <c r="D1672" s="25" t="s">
        <v>55</v>
      </c>
      <c r="E1672" s="25" t="s">
        <v>80</v>
      </c>
      <c r="F1672" s="25" t="s">
        <v>29</v>
      </c>
      <c r="G1672" s="25" t="s">
        <v>30</v>
      </c>
      <c r="H1672" s="27">
        <v>47700000</v>
      </c>
      <c r="I1672" s="27">
        <v>47700000</v>
      </c>
      <c r="J1672" s="25" t="s">
        <v>31</v>
      </c>
      <c r="K1672" s="25" t="s">
        <v>32</v>
      </c>
      <c r="L1672" s="26" t="s">
        <v>123</v>
      </c>
    </row>
    <row r="1673" spans="2:12" ht="90">
      <c r="B1673" s="24">
        <v>93141701</v>
      </c>
      <c r="C1673" s="28" t="s">
        <v>855</v>
      </c>
      <c r="D1673" s="25" t="s">
        <v>39</v>
      </c>
      <c r="E1673" s="25" t="s">
        <v>37</v>
      </c>
      <c r="F1673" s="25" t="s">
        <v>29</v>
      </c>
      <c r="G1673" s="25" t="s">
        <v>30</v>
      </c>
      <c r="H1673" s="27">
        <f>845526000-88000000-13300000-65200000-50026000-346300000+30000000-7100000-217900000-45200000-33200000-2270000-2270000</f>
        <v>4760000</v>
      </c>
      <c r="I1673" s="27">
        <f>845526000-88000000-13300000-65200000-50026000-346300000+30000000-7100000-217900000-45200000-33200000-2270000-2270000</f>
        <v>4760000</v>
      </c>
      <c r="J1673" s="25" t="s">
        <v>31</v>
      </c>
      <c r="K1673" s="25" t="s">
        <v>32</v>
      </c>
      <c r="L1673" s="26" t="s">
        <v>123</v>
      </c>
    </row>
    <row r="1674" spans="2:12" ht="90">
      <c r="B1674" s="24">
        <v>94131500</v>
      </c>
      <c r="C1674" s="28" t="s">
        <v>856</v>
      </c>
      <c r="D1674" s="25" t="s">
        <v>78</v>
      </c>
      <c r="E1674" s="25" t="s">
        <v>80</v>
      </c>
      <c r="F1674" s="25" t="s">
        <v>29</v>
      </c>
      <c r="G1674" s="25" t="s">
        <v>30</v>
      </c>
      <c r="H1674" s="27">
        <f>2270000-1000000</f>
        <v>1270000</v>
      </c>
      <c r="I1674" s="27">
        <f>2270000-1000000</f>
        <v>1270000</v>
      </c>
      <c r="J1674" s="25" t="s">
        <v>31</v>
      </c>
      <c r="K1674" s="25" t="s">
        <v>32</v>
      </c>
      <c r="L1674" s="26" t="s">
        <v>123</v>
      </c>
    </row>
    <row r="1675" spans="2:12" ht="75">
      <c r="B1675" s="24">
        <v>93141701</v>
      </c>
      <c r="C1675" s="28" t="s">
        <v>857</v>
      </c>
      <c r="D1675" s="25" t="s">
        <v>39</v>
      </c>
      <c r="E1675" s="25" t="s">
        <v>37</v>
      </c>
      <c r="F1675" s="25" t="s">
        <v>29</v>
      </c>
      <c r="G1675" s="25" t="s">
        <v>30</v>
      </c>
      <c r="H1675" s="27">
        <v>2270000</v>
      </c>
      <c r="I1675" s="27">
        <v>2270000</v>
      </c>
      <c r="J1675" s="25" t="s">
        <v>31</v>
      </c>
      <c r="K1675" s="25" t="s">
        <v>32</v>
      </c>
      <c r="L1675" s="26" t="s">
        <v>123</v>
      </c>
    </row>
    <row r="1676" spans="2:12" ht="75">
      <c r="B1676" s="24">
        <v>94131500</v>
      </c>
      <c r="C1676" s="28" t="s">
        <v>473</v>
      </c>
      <c r="D1676" s="25" t="s">
        <v>39</v>
      </c>
      <c r="E1676" s="25" t="s">
        <v>80</v>
      </c>
      <c r="F1676" s="25" t="s">
        <v>29</v>
      </c>
      <c r="G1676" s="25" t="s">
        <v>30</v>
      </c>
      <c r="H1676" s="27">
        <v>33200000</v>
      </c>
      <c r="I1676" s="27">
        <v>33200000</v>
      </c>
      <c r="J1676" s="25" t="s">
        <v>31</v>
      </c>
      <c r="K1676" s="25" t="s">
        <v>32</v>
      </c>
      <c r="L1676" s="26" t="s">
        <v>123</v>
      </c>
    </row>
    <row r="1677" spans="2:12" ht="75">
      <c r="B1677" s="24">
        <v>94131500</v>
      </c>
      <c r="C1677" s="28" t="s">
        <v>858</v>
      </c>
      <c r="D1677" s="25" t="s">
        <v>45</v>
      </c>
      <c r="E1677" s="25" t="s">
        <v>80</v>
      </c>
      <c r="F1677" s="25" t="s">
        <v>29</v>
      </c>
      <c r="G1677" s="25" t="s">
        <v>30</v>
      </c>
      <c r="H1677" s="27">
        <v>45200000</v>
      </c>
      <c r="I1677" s="27">
        <v>45200000</v>
      </c>
      <c r="J1677" s="25" t="s">
        <v>31</v>
      </c>
      <c r="K1677" s="25" t="s">
        <v>32</v>
      </c>
      <c r="L1677" s="26" t="s">
        <v>123</v>
      </c>
    </row>
    <row r="1678" spans="2:12" ht="60">
      <c r="B1678" s="24">
        <v>94131500</v>
      </c>
      <c r="C1678" s="28" t="s">
        <v>859</v>
      </c>
      <c r="D1678" s="25" t="s">
        <v>55</v>
      </c>
      <c r="E1678" s="25" t="s">
        <v>80</v>
      </c>
      <c r="F1678" s="25" t="s">
        <v>29</v>
      </c>
      <c r="G1678" s="25" t="s">
        <v>30</v>
      </c>
      <c r="H1678" s="27">
        <v>38200000</v>
      </c>
      <c r="I1678" s="27">
        <v>38200000</v>
      </c>
      <c r="J1678" s="25" t="s">
        <v>31</v>
      </c>
      <c r="K1678" s="25" t="s">
        <v>32</v>
      </c>
      <c r="L1678" s="26" t="s">
        <v>123</v>
      </c>
    </row>
    <row r="1679" spans="2:12" ht="60">
      <c r="B1679" s="24">
        <v>94131500</v>
      </c>
      <c r="C1679" s="28" t="s">
        <v>860</v>
      </c>
      <c r="D1679" s="25" t="s">
        <v>55</v>
      </c>
      <c r="E1679" s="25" t="s">
        <v>80</v>
      </c>
      <c r="F1679" s="25" t="s">
        <v>29</v>
      </c>
      <c r="G1679" s="25" t="s">
        <v>30</v>
      </c>
      <c r="H1679" s="27">
        <v>29500000</v>
      </c>
      <c r="I1679" s="27">
        <v>29500000</v>
      </c>
      <c r="J1679" s="25" t="s">
        <v>31</v>
      </c>
      <c r="K1679" s="25" t="s">
        <v>32</v>
      </c>
      <c r="L1679" s="26" t="s">
        <v>123</v>
      </c>
    </row>
    <row r="1680" spans="2:12" ht="75">
      <c r="B1680" s="24">
        <v>94131500</v>
      </c>
      <c r="C1680" s="28" t="s">
        <v>861</v>
      </c>
      <c r="D1680" s="25" t="s">
        <v>55</v>
      </c>
      <c r="E1680" s="25" t="s">
        <v>80</v>
      </c>
      <c r="F1680" s="25" t="s">
        <v>29</v>
      </c>
      <c r="G1680" s="25" t="s">
        <v>30</v>
      </c>
      <c r="H1680" s="27">
        <v>114200000</v>
      </c>
      <c r="I1680" s="27">
        <v>114200000</v>
      </c>
      <c r="J1680" s="25" t="s">
        <v>31</v>
      </c>
      <c r="K1680" s="25" t="s">
        <v>32</v>
      </c>
      <c r="L1680" s="26" t="s">
        <v>123</v>
      </c>
    </row>
    <row r="1681" spans="2:12" ht="90">
      <c r="B1681" s="24">
        <v>94131500</v>
      </c>
      <c r="C1681" s="28" t="s">
        <v>862</v>
      </c>
      <c r="D1681" s="25" t="s">
        <v>55</v>
      </c>
      <c r="E1681" s="25" t="s">
        <v>80</v>
      </c>
      <c r="F1681" s="25" t="s">
        <v>29</v>
      </c>
      <c r="G1681" s="25" t="s">
        <v>30</v>
      </c>
      <c r="H1681" s="27">
        <v>49200000</v>
      </c>
      <c r="I1681" s="27">
        <v>49200000</v>
      </c>
      <c r="J1681" s="25" t="s">
        <v>31</v>
      </c>
      <c r="K1681" s="25" t="s">
        <v>32</v>
      </c>
      <c r="L1681" s="26" t="s">
        <v>123</v>
      </c>
    </row>
    <row r="1682" spans="2:12" ht="75">
      <c r="B1682" s="24">
        <v>94131500</v>
      </c>
      <c r="C1682" s="28" t="s">
        <v>863</v>
      </c>
      <c r="D1682" s="25" t="s">
        <v>41</v>
      </c>
      <c r="E1682" s="25" t="s">
        <v>80</v>
      </c>
      <c r="F1682" s="25" t="s">
        <v>29</v>
      </c>
      <c r="G1682" s="25" t="s">
        <v>30</v>
      </c>
      <c r="H1682" s="27">
        <f>85200000-874000</f>
        <v>84326000</v>
      </c>
      <c r="I1682" s="27">
        <f>85200000-874000</f>
        <v>84326000</v>
      </c>
      <c r="J1682" s="25" t="s">
        <v>31</v>
      </c>
      <c r="K1682" s="25" t="s">
        <v>32</v>
      </c>
      <c r="L1682" s="26" t="s">
        <v>123</v>
      </c>
    </row>
    <row r="1683" spans="2:12" ht="60">
      <c r="B1683" s="24">
        <v>94131500</v>
      </c>
      <c r="C1683" s="28" t="s">
        <v>864</v>
      </c>
      <c r="D1683" s="25" t="s">
        <v>52</v>
      </c>
      <c r="E1683" s="25" t="s">
        <v>80</v>
      </c>
      <c r="F1683" s="25" t="s">
        <v>29</v>
      </c>
      <c r="G1683" s="25" t="s">
        <v>30</v>
      </c>
      <c r="H1683" s="27">
        <v>65200000</v>
      </c>
      <c r="I1683" s="27">
        <v>65200000</v>
      </c>
      <c r="J1683" s="25" t="s">
        <v>31</v>
      </c>
      <c r="K1683" s="25" t="s">
        <v>32</v>
      </c>
      <c r="L1683" s="26" t="s">
        <v>123</v>
      </c>
    </row>
    <row r="1684" spans="2:12" ht="60">
      <c r="B1684" s="24">
        <v>80111600</v>
      </c>
      <c r="C1684" s="28" t="s">
        <v>865</v>
      </c>
      <c r="D1684" s="25" t="s">
        <v>77</v>
      </c>
      <c r="E1684" s="25" t="s">
        <v>76</v>
      </c>
      <c r="F1684" s="25" t="s">
        <v>29</v>
      </c>
      <c r="G1684" s="25" t="s">
        <v>30</v>
      </c>
      <c r="H1684" s="27">
        <v>44000000</v>
      </c>
      <c r="I1684" s="27">
        <v>44000000</v>
      </c>
      <c r="J1684" s="25" t="s">
        <v>31</v>
      </c>
      <c r="K1684" s="25" t="s">
        <v>32</v>
      </c>
      <c r="L1684" s="26" t="s">
        <v>123</v>
      </c>
    </row>
    <row r="1685" spans="2:12" ht="60">
      <c r="B1685" s="24">
        <v>80111600</v>
      </c>
      <c r="C1685" s="28" t="s">
        <v>865</v>
      </c>
      <c r="D1685" s="25" t="s">
        <v>77</v>
      </c>
      <c r="E1685" s="25" t="s">
        <v>76</v>
      </c>
      <c r="F1685" s="25" t="s">
        <v>29</v>
      </c>
      <c r="G1685" s="25" t="s">
        <v>30</v>
      </c>
      <c r="H1685" s="27">
        <f>44000000-20000000</f>
        <v>24000000</v>
      </c>
      <c r="I1685" s="27">
        <f>44000000-20000000</f>
        <v>24000000</v>
      </c>
      <c r="J1685" s="25" t="s">
        <v>31</v>
      </c>
      <c r="K1685" s="25" t="s">
        <v>32</v>
      </c>
      <c r="L1685" s="26" t="s">
        <v>123</v>
      </c>
    </row>
    <row r="1686" spans="2:12" ht="45">
      <c r="B1686" s="24">
        <v>80111600</v>
      </c>
      <c r="C1686" s="28" t="s">
        <v>866</v>
      </c>
      <c r="D1686" s="25" t="s">
        <v>36</v>
      </c>
      <c r="E1686" s="25" t="s">
        <v>80</v>
      </c>
      <c r="F1686" s="25" t="s">
        <v>29</v>
      </c>
      <c r="G1686" s="25" t="s">
        <v>30</v>
      </c>
      <c r="H1686" s="27">
        <v>1000000</v>
      </c>
      <c r="I1686" s="27">
        <v>1000000</v>
      </c>
      <c r="J1686" s="25" t="s">
        <v>31</v>
      </c>
      <c r="K1686" s="25" t="s">
        <v>32</v>
      </c>
      <c r="L1686" s="26" t="s">
        <v>123</v>
      </c>
    </row>
    <row r="1687" spans="2:12" ht="45">
      <c r="B1687" s="24">
        <v>80111600</v>
      </c>
      <c r="C1687" s="28" t="s">
        <v>866</v>
      </c>
      <c r="D1687" s="25" t="s">
        <v>36</v>
      </c>
      <c r="E1687" s="25" t="s">
        <v>80</v>
      </c>
      <c r="F1687" s="25" t="s">
        <v>29</v>
      </c>
      <c r="G1687" s="25" t="s">
        <v>30</v>
      </c>
      <c r="H1687" s="27">
        <v>20000000</v>
      </c>
      <c r="I1687" s="27">
        <v>20000000</v>
      </c>
      <c r="J1687" s="25" t="s">
        <v>31</v>
      </c>
      <c r="K1687" s="25" t="s">
        <v>32</v>
      </c>
      <c r="L1687" s="26" t="s">
        <v>123</v>
      </c>
    </row>
    <row r="1688" spans="2:12" ht="75">
      <c r="B1688" s="24">
        <v>93141701</v>
      </c>
      <c r="C1688" s="28" t="s">
        <v>867</v>
      </c>
      <c r="D1688" s="25" t="s">
        <v>52</v>
      </c>
      <c r="E1688" s="25" t="s">
        <v>37</v>
      </c>
      <c r="F1688" s="25" t="s">
        <v>29</v>
      </c>
      <c r="G1688" s="25" t="s">
        <v>30</v>
      </c>
      <c r="H1688" s="27">
        <v>13300000</v>
      </c>
      <c r="I1688" s="27">
        <v>13300000</v>
      </c>
      <c r="J1688" s="25" t="s">
        <v>31</v>
      </c>
      <c r="K1688" s="25" t="s">
        <v>32</v>
      </c>
      <c r="L1688" s="26" t="s">
        <v>123</v>
      </c>
    </row>
    <row r="1689" spans="2:12" ht="75">
      <c r="B1689" s="24">
        <v>93141701</v>
      </c>
      <c r="C1689" s="28" t="s">
        <v>867</v>
      </c>
      <c r="D1689" s="25" t="s">
        <v>52</v>
      </c>
      <c r="E1689" s="25" t="s">
        <v>37</v>
      </c>
      <c r="F1689" s="25" t="s">
        <v>29</v>
      </c>
      <c r="G1689" s="25" t="s">
        <v>30</v>
      </c>
      <c r="H1689" s="27">
        <v>6700000</v>
      </c>
      <c r="I1689" s="27">
        <v>6700000</v>
      </c>
      <c r="J1689" s="25" t="s">
        <v>31</v>
      </c>
      <c r="K1689" s="25" t="s">
        <v>32</v>
      </c>
      <c r="L1689" s="26" t="s">
        <v>123</v>
      </c>
    </row>
    <row r="1690" spans="2:12" ht="60">
      <c r="B1690" s="24">
        <v>93141701</v>
      </c>
      <c r="C1690" s="28" t="s">
        <v>868</v>
      </c>
      <c r="D1690" s="25" t="s">
        <v>41</v>
      </c>
      <c r="E1690" s="25" t="s">
        <v>80</v>
      </c>
      <c r="F1690" s="25" t="s">
        <v>29</v>
      </c>
      <c r="G1690" s="25" t="s">
        <v>30</v>
      </c>
      <c r="H1690" s="27">
        <v>70000000</v>
      </c>
      <c r="I1690" s="27">
        <v>70000000</v>
      </c>
      <c r="J1690" s="25" t="s">
        <v>31</v>
      </c>
      <c r="K1690" s="25" t="s">
        <v>32</v>
      </c>
      <c r="L1690" s="26" t="s">
        <v>123</v>
      </c>
    </row>
    <row r="1691" spans="2:12" ht="105">
      <c r="B1691" s="24">
        <v>80111600</v>
      </c>
      <c r="C1691" s="28" t="s">
        <v>869</v>
      </c>
      <c r="D1691" s="25" t="s">
        <v>44</v>
      </c>
      <c r="E1691" s="25" t="s">
        <v>94</v>
      </c>
      <c r="F1691" s="25" t="s">
        <v>29</v>
      </c>
      <c r="G1691" s="25" t="s">
        <v>30</v>
      </c>
      <c r="H1691" s="27">
        <f>11240000-10940000+1500000+246887+9337000</f>
        <v>11383887</v>
      </c>
      <c r="I1691" s="27">
        <f>11240000-10940000+1500000+246887+9337000</f>
        <v>11383887</v>
      </c>
      <c r="J1691" s="25" t="s">
        <v>31</v>
      </c>
      <c r="K1691" s="25" t="s">
        <v>32</v>
      </c>
      <c r="L1691" s="26" t="s">
        <v>115</v>
      </c>
    </row>
    <row r="1692" spans="2:12" ht="105">
      <c r="B1692" s="24">
        <v>93141701</v>
      </c>
      <c r="C1692" s="28" t="s">
        <v>870</v>
      </c>
      <c r="D1692" s="25" t="s">
        <v>39</v>
      </c>
      <c r="E1692" s="25" t="s">
        <v>47</v>
      </c>
      <c r="F1692" s="25" t="s">
        <v>29</v>
      </c>
      <c r="G1692" s="25" t="s">
        <v>30</v>
      </c>
      <c r="H1692" s="27">
        <v>10940000</v>
      </c>
      <c r="I1692" s="27">
        <v>10940000</v>
      </c>
      <c r="J1692" s="25" t="s">
        <v>31</v>
      </c>
      <c r="K1692" s="25" t="s">
        <v>32</v>
      </c>
      <c r="L1692" s="26" t="s">
        <v>123</v>
      </c>
    </row>
    <row r="1693" spans="2:12" ht="60">
      <c r="B1693" s="24">
        <v>82121500</v>
      </c>
      <c r="C1693" s="28" t="s">
        <v>203</v>
      </c>
      <c r="D1693" s="25" t="s">
        <v>39</v>
      </c>
      <c r="E1693" s="25" t="s">
        <v>80</v>
      </c>
      <c r="F1693" s="25" t="s">
        <v>64</v>
      </c>
      <c r="G1693" s="25" t="s">
        <v>30</v>
      </c>
      <c r="H1693" s="27">
        <v>5000000</v>
      </c>
      <c r="I1693" s="27">
        <v>5000000</v>
      </c>
      <c r="J1693" s="25" t="s">
        <v>31</v>
      </c>
      <c r="K1693" s="25" t="s">
        <v>32</v>
      </c>
      <c r="L1693" s="26" t="s">
        <v>123</v>
      </c>
    </row>
    <row r="1694" spans="2:12" ht="75">
      <c r="B1694" s="24">
        <v>93141701</v>
      </c>
      <c r="C1694" s="28" t="s">
        <v>871</v>
      </c>
      <c r="D1694" s="25" t="s">
        <v>36</v>
      </c>
      <c r="E1694" s="25" t="s">
        <v>80</v>
      </c>
      <c r="F1694" s="25" t="s">
        <v>29</v>
      </c>
      <c r="G1694" s="25" t="s">
        <v>30</v>
      </c>
      <c r="H1694" s="27">
        <v>20000000</v>
      </c>
      <c r="I1694" s="27">
        <v>20000000</v>
      </c>
      <c r="J1694" s="25" t="s">
        <v>31</v>
      </c>
      <c r="K1694" s="25" t="s">
        <v>32</v>
      </c>
      <c r="L1694" s="26" t="s">
        <v>123</v>
      </c>
    </row>
    <row r="1695" spans="2:12" ht="75">
      <c r="B1695" s="24">
        <v>93141701</v>
      </c>
      <c r="C1695" s="28" t="s">
        <v>872</v>
      </c>
      <c r="D1695" s="25" t="s">
        <v>39</v>
      </c>
      <c r="E1695" s="25" t="s">
        <v>80</v>
      </c>
      <c r="F1695" s="25" t="s">
        <v>29</v>
      </c>
      <c r="G1695" s="25" t="s">
        <v>30</v>
      </c>
      <c r="H1695" s="27">
        <v>25000000</v>
      </c>
      <c r="I1695" s="27">
        <v>25000000</v>
      </c>
      <c r="J1695" s="25" t="s">
        <v>31</v>
      </c>
      <c r="K1695" s="25" t="s">
        <v>32</v>
      </c>
      <c r="L1695" s="26" t="s">
        <v>123</v>
      </c>
    </row>
    <row r="1696" spans="2:12" ht="75">
      <c r="B1696" s="24">
        <v>80111600</v>
      </c>
      <c r="C1696" s="28" t="s">
        <v>873</v>
      </c>
      <c r="D1696" s="25" t="s">
        <v>45</v>
      </c>
      <c r="E1696" s="25" t="s">
        <v>80</v>
      </c>
      <c r="F1696" s="25" t="s">
        <v>29</v>
      </c>
      <c r="G1696" s="25" t="s">
        <v>30</v>
      </c>
      <c r="H1696" s="27">
        <v>30800000</v>
      </c>
      <c r="I1696" s="27">
        <v>30800000</v>
      </c>
      <c r="J1696" s="25" t="s">
        <v>31</v>
      </c>
      <c r="K1696" s="25" t="s">
        <v>32</v>
      </c>
      <c r="L1696" s="26" t="s">
        <v>123</v>
      </c>
    </row>
    <row r="1697" spans="2:12" ht="60">
      <c r="B1697" s="24">
        <v>80111600</v>
      </c>
      <c r="C1697" s="28" t="s">
        <v>874</v>
      </c>
      <c r="D1697" s="25" t="s">
        <v>49</v>
      </c>
      <c r="E1697" s="25" t="s">
        <v>79</v>
      </c>
      <c r="F1697" s="25" t="s">
        <v>29</v>
      </c>
      <c r="G1697" s="25" t="s">
        <v>30</v>
      </c>
      <c r="H1697" s="27">
        <v>14000000</v>
      </c>
      <c r="I1697" s="27">
        <v>14000000</v>
      </c>
      <c r="J1697" s="25" t="s">
        <v>31</v>
      </c>
      <c r="K1697" s="25" t="s">
        <v>32</v>
      </c>
      <c r="L1697" s="26" t="s">
        <v>123</v>
      </c>
    </row>
    <row r="1698" spans="2:12" ht="75">
      <c r="B1698" s="24">
        <v>94131500</v>
      </c>
      <c r="C1698" s="28" t="s">
        <v>473</v>
      </c>
      <c r="D1698" s="25" t="s">
        <v>39</v>
      </c>
      <c r="E1698" s="25" t="s">
        <v>80</v>
      </c>
      <c r="F1698" s="25" t="s">
        <v>29</v>
      </c>
      <c r="G1698" s="25" t="s">
        <v>30</v>
      </c>
      <c r="H1698" s="27">
        <v>150000000</v>
      </c>
      <c r="I1698" s="27">
        <v>150000000</v>
      </c>
      <c r="J1698" s="25" t="s">
        <v>31</v>
      </c>
      <c r="K1698" s="25" t="s">
        <v>32</v>
      </c>
      <c r="L1698" s="26" t="s">
        <v>123</v>
      </c>
    </row>
    <row r="1699" spans="2:12" ht="75">
      <c r="B1699" s="24">
        <v>94131500</v>
      </c>
      <c r="C1699" s="28" t="s">
        <v>473</v>
      </c>
      <c r="D1699" s="25" t="s">
        <v>39</v>
      </c>
      <c r="E1699" s="25" t="s">
        <v>80</v>
      </c>
      <c r="F1699" s="25" t="s">
        <v>29</v>
      </c>
      <c r="G1699" s="25" t="s">
        <v>30</v>
      </c>
      <c r="H1699" s="27">
        <v>20000000</v>
      </c>
      <c r="I1699" s="27">
        <v>20000000</v>
      </c>
      <c r="J1699" s="25" t="s">
        <v>31</v>
      </c>
      <c r="K1699" s="25" t="s">
        <v>32</v>
      </c>
      <c r="L1699" s="26" t="s">
        <v>123</v>
      </c>
    </row>
    <row r="1700" spans="2:12" ht="90">
      <c r="B1700" s="24">
        <v>93141701</v>
      </c>
      <c r="C1700" s="28" t="s">
        <v>855</v>
      </c>
      <c r="D1700" s="25" t="s">
        <v>39</v>
      </c>
      <c r="E1700" s="25" t="s">
        <v>80</v>
      </c>
      <c r="F1700" s="25" t="s">
        <v>29</v>
      </c>
      <c r="G1700" s="25" t="s">
        <v>30</v>
      </c>
      <c r="H1700" s="27">
        <v>2000000</v>
      </c>
      <c r="I1700" s="27">
        <v>2000000</v>
      </c>
      <c r="J1700" s="25" t="s">
        <v>31</v>
      </c>
      <c r="K1700" s="25" t="s">
        <v>32</v>
      </c>
      <c r="L1700" s="26" t="s">
        <v>123</v>
      </c>
    </row>
    <row r="1701" spans="2:12" ht="45">
      <c r="B1701" s="24" t="s">
        <v>316</v>
      </c>
      <c r="C1701" s="28" t="s">
        <v>326</v>
      </c>
      <c r="D1701" s="25" t="s">
        <v>52</v>
      </c>
      <c r="E1701" s="25" t="s">
        <v>37</v>
      </c>
      <c r="F1701" s="25" t="s">
        <v>84</v>
      </c>
      <c r="G1701" s="25" t="s">
        <v>30</v>
      </c>
      <c r="H1701" s="27">
        <v>13000000</v>
      </c>
      <c r="I1701" s="27">
        <v>13000000</v>
      </c>
      <c r="J1701" s="25" t="s">
        <v>31</v>
      </c>
      <c r="K1701" s="25" t="s">
        <v>32</v>
      </c>
      <c r="L1701" s="26" t="s">
        <v>123</v>
      </c>
    </row>
    <row r="1702" spans="2:12" ht="75">
      <c r="B1702" s="24" t="s">
        <v>98</v>
      </c>
      <c r="C1702" s="28" t="s">
        <v>688</v>
      </c>
      <c r="D1702" s="25" t="s">
        <v>52</v>
      </c>
      <c r="E1702" s="25" t="s">
        <v>37</v>
      </c>
      <c r="F1702" s="25" t="s">
        <v>48</v>
      </c>
      <c r="G1702" s="25" t="s">
        <v>30</v>
      </c>
      <c r="H1702" s="27">
        <v>3360000</v>
      </c>
      <c r="I1702" s="27">
        <v>3360000</v>
      </c>
      <c r="J1702" s="25" t="s">
        <v>31</v>
      </c>
      <c r="K1702" s="25" t="s">
        <v>32</v>
      </c>
      <c r="L1702" s="26" t="s">
        <v>123</v>
      </c>
    </row>
    <row r="1703" spans="2:12" ht="75">
      <c r="B1703" s="24">
        <v>94131500</v>
      </c>
      <c r="C1703" s="28" t="s">
        <v>840</v>
      </c>
      <c r="D1703" s="25" t="s">
        <v>41</v>
      </c>
      <c r="E1703" s="25" t="s">
        <v>80</v>
      </c>
      <c r="F1703" s="25" t="s">
        <v>29</v>
      </c>
      <c r="G1703" s="25" t="s">
        <v>30</v>
      </c>
      <c r="H1703" s="27">
        <v>17400000</v>
      </c>
      <c r="I1703" s="27">
        <v>17400000</v>
      </c>
      <c r="J1703" s="25" t="s">
        <v>31</v>
      </c>
      <c r="K1703" s="25" t="s">
        <v>32</v>
      </c>
      <c r="L1703" s="26" t="s">
        <v>123</v>
      </c>
    </row>
    <row r="1704" spans="2:12" ht="75">
      <c r="B1704" s="24">
        <v>94131500</v>
      </c>
      <c r="C1704" s="28" t="s">
        <v>875</v>
      </c>
      <c r="D1704" s="25" t="s">
        <v>55</v>
      </c>
      <c r="E1704" s="25" t="s">
        <v>80</v>
      </c>
      <c r="F1704" s="25" t="s">
        <v>29</v>
      </c>
      <c r="G1704" s="25" t="s">
        <v>30</v>
      </c>
      <c r="H1704" s="27">
        <v>20000000</v>
      </c>
      <c r="I1704" s="27">
        <v>20000000</v>
      </c>
      <c r="J1704" s="25" t="s">
        <v>31</v>
      </c>
      <c r="K1704" s="25" t="s">
        <v>32</v>
      </c>
      <c r="L1704" s="26" t="s">
        <v>123</v>
      </c>
    </row>
    <row r="1705" spans="2:12" ht="75">
      <c r="B1705" s="24">
        <v>94131500</v>
      </c>
      <c r="C1705" s="28" t="s">
        <v>858</v>
      </c>
      <c r="D1705" s="25" t="s">
        <v>45</v>
      </c>
      <c r="E1705" s="25" t="s">
        <v>80</v>
      </c>
      <c r="F1705" s="25" t="s">
        <v>29</v>
      </c>
      <c r="G1705" s="25" t="s">
        <v>30</v>
      </c>
      <c r="H1705" s="27">
        <v>70000000</v>
      </c>
      <c r="I1705" s="27">
        <v>70000000</v>
      </c>
      <c r="J1705" s="25" t="s">
        <v>31</v>
      </c>
      <c r="K1705" s="25" t="s">
        <v>32</v>
      </c>
      <c r="L1705" s="26" t="s">
        <v>123</v>
      </c>
    </row>
    <row r="1706" spans="2:12" ht="105">
      <c r="B1706" s="24">
        <v>94131500</v>
      </c>
      <c r="C1706" s="28" t="s">
        <v>876</v>
      </c>
      <c r="D1706" s="25" t="s">
        <v>41</v>
      </c>
      <c r="E1706" s="25" t="s">
        <v>80</v>
      </c>
      <c r="F1706" s="25" t="s">
        <v>29</v>
      </c>
      <c r="G1706" s="25" t="s">
        <v>30</v>
      </c>
      <c r="H1706" s="27">
        <v>20000000</v>
      </c>
      <c r="I1706" s="27">
        <v>20000000</v>
      </c>
      <c r="J1706" s="25" t="s">
        <v>31</v>
      </c>
      <c r="K1706" s="25" t="s">
        <v>32</v>
      </c>
      <c r="L1706" s="26" t="s">
        <v>123</v>
      </c>
    </row>
    <row r="1707" spans="2:12" ht="90">
      <c r="B1707" s="24">
        <v>94131500</v>
      </c>
      <c r="C1707" s="28" t="s">
        <v>862</v>
      </c>
      <c r="D1707" s="25" t="s">
        <v>55</v>
      </c>
      <c r="E1707" s="25" t="s">
        <v>80</v>
      </c>
      <c r="F1707" s="25" t="s">
        <v>29</v>
      </c>
      <c r="G1707" s="25" t="s">
        <v>30</v>
      </c>
      <c r="H1707" s="27">
        <v>30000000</v>
      </c>
      <c r="I1707" s="27">
        <v>30000000</v>
      </c>
      <c r="J1707" s="25" t="s">
        <v>31</v>
      </c>
      <c r="K1707" s="25" t="s">
        <v>32</v>
      </c>
      <c r="L1707" s="26" t="s">
        <v>123</v>
      </c>
    </row>
    <row r="1708" spans="2:12" ht="75">
      <c r="B1708" s="24">
        <v>94131500</v>
      </c>
      <c r="C1708" s="28" t="s">
        <v>877</v>
      </c>
      <c r="D1708" s="25" t="s">
        <v>45</v>
      </c>
      <c r="E1708" s="25" t="s">
        <v>80</v>
      </c>
      <c r="F1708" s="25" t="s">
        <v>29</v>
      </c>
      <c r="G1708" s="25" t="s">
        <v>30</v>
      </c>
      <c r="H1708" s="27">
        <v>55000000</v>
      </c>
      <c r="I1708" s="27">
        <v>55000000</v>
      </c>
      <c r="J1708" s="25" t="s">
        <v>31</v>
      </c>
      <c r="K1708" s="25" t="s">
        <v>32</v>
      </c>
      <c r="L1708" s="26" t="s">
        <v>123</v>
      </c>
    </row>
    <row r="1709" spans="2:12" ht="90">
      <c r="B1709" s="24">
        <v>94131500</v>
      </c>
      <c r="C1709" s="28" t="s">
        <v>856</v>
      </c>
      <c r="D1709" s="25" t="s">
        <v>78</v>
      </c>
      <c r="E1709" s="25" t="s">
        <v>80</v>
      </c>
      <c r="F1709" s="25" t="s">
        <v>29</v>
      </c>
      <c r="G1709" s="25" t="s">
        <v>30</v>
      </c>
      <c r="H1709" s="27">
        <v>3000000</v>
      </c>
      <c r="I1709" s="27">
        <v>3000000</v>
      </c>
      <c r="J1709" s="25" t="s">
        <v>31</v>
      </c>
      <c r="K1709" s="25" t="s">
        <v>32</v>
      </c>
      <c r="L1709" s="26" t="s">
        <v>123</v>
      </c>
    </row>
    <row r="1710" spans="2:12" ht="75">
      <c r="B1710" s="24">
        <v>94131500</v>
      </c>
      <c r="C1710" s="28" t="s">
        <v>878</v>
      </c>
      <c r="D1710" s="25" t="s">
        <v>39</v>
      </c>
      <c r="E1710" s="25" t="s">
        <v>80</v>
      </c>
      <c r="F1710" s="25" t="s">
        <v>29</v>
      </c>
      <c r="G1710" s="25" t="s">
        <v>30</v>
      </c>
      <c r="H1710" s="27">
        <f>107250000-55000000+10000000</f>
        <v>62250000</v>
      </c>
      <c r="I1710" s="27">
        <f>107250000-55000000+10000000</f>
        <v>62250000</v>
      </c>
      <c r="J1710" s="25" t="s">
        <v>31</v>
      </c>
      <c r="K1710" s="25" t="s">
        <v>32</v>
      </c>
      <c r="L1710" s="26" t="s">
        <v>123</v>
      </c>
    </row>
    <row r="1711" spans="2:12" ht="75">
      <c r="B1711" s="24">
        <v>94131500</v>
      </c>
      <c r="C1711" s="28" t="s">
        <v>878</v>
      </c>
      <c r="D1711" s="25" t="s">
        <v>39</v>
      </c>
      <c r="E1711" s="25" t="s">
        <v>80</v>
      </c>
      <c r="F1711" s="25" t="s">
        <v>29</v>
      </c>
      <c r="G1711" s="25" t="s">
        <v>30</v>
      </c>
      <c r="H1711" s="27">
        <v>7750000</v>
      </c>
      <c r="I1711" s="27">
        <v>7750000</v>
      </c>
      <c r="J1711" s="25" t="s">
        <v>31</v>
      </c>
      <c r="K1711" s="25" t="s">
        <v>32</v>
      </c>
      <c r="L1711" s="26" t="s">
        <v>123</v>
      </c>
    </row>
    <row r="1712" spans="2:12" ht="75">
      <c r="B1712" s="24">
        <v>94131500</v>
      </c>
      <c r="C1712" s="28" t="s">
        <v>879</v>
      </c>
      <c r="D1712" s="25" t="s">
        <v>39</v>
      </c>
      <c r="E1712" s="25" t="s">
        <v>80</v>
      </c>
      <c r="F1712" s="25" t="s">
        <v>29</v>
      </c>
      <c r="G1712" s="25" t="s">
        <v>30</v>
      </c>
      <c r="H1712" s="27">
        <f>30000000-25841508</f>
        <v>4158492</v>
      </c>
      <c r="I1712" s="27">
        <f>30000000-25841508</f>
        <v>4158492</v>
      </c>
      <c r="J1712" s="25" t="s">
        <v>31</v>
      </c>
      <c r="K1712" s="25" t="s">
        <v>32</v>
      </c>
      <c r="L1712" s="26" t="s">
        <v>123</v>
      </c>
    </row>
    <row r="1713" spans="2:12" ht="75">
      <c r="B1713" s="24">
        <v>94131500</v>
      </c>
      <c r="C1713" s="28" t="s">
        <v>879</v>
      </c>
      <c r="D1713" s="25" t="s">
        <v>39</v>
      </c>
      <c r="E1713" s="25" t="s">
        <v>80</v>
      </c>
      <c r="F1713" s="25" t="s">
        <v>29</v>
      </c>
      <c r="G1713" s="25" t="s">
        <v>30</v>
      </c>
      <c r="H1713" s="27">
        <v>25841508</v>
      </c>
      <c r="I1713" s="27">
        <v>25841508</v>
      </c>
      <c r="J1713" s="25" t="s">
        <v>31</v>
      </c>
      <c r="K1713" s="25" t="s">
        <v>32</v>
      </c>
      <c r="L1713" s="26" t="s">
        <v>123</v>
      </c>
    </row>
    <row r="1714" spans="2:12" ht="75">
      <c r="B1714" s="24">
        <v>94131500</v>
      </c>
      <c r="C1714" s="28" t="s">
        <v>880</v>
      </c>
      <c r="D1714" s="25" t="s">
        <v>45</v>
      </c>
      <c r="E1714" s="25" t="s">
        <v>80</v>
      </c>
      <c r="F1714" s="25" t="s">
        <v>29</v>
      </c>
      <c r="G1714" s="25" t="s">
        <v>30</v>
      </c>
      <c r="H1714" s="27">
        <v>60000000</v>
      </c>
      <c r="I1714" s="27">
        <v>60000000</v>
      </c>
      <c r="J1714" s="25" t="s">
        <v>31</v>
      </c>
      <c r="K1714" s="25" t="s">
        <v>32</v>
      </c>
      <c r="L1714" s="26" t="s">
        <v>123</v>
      </c>
    </row>
    <row r="1715" spans="2:12" ht="75">
      <c r="B1715" s="24">
        <v>94131500</v>
      </c>
      <c r="C1715" s="28" t="s">
        <v>881</v>
      </c>
      <c r="D1715" s="25" t="s">
        <v>45</v>
      </c>
      <c r="E1715" s="25" t="s">
        <v>80</v>
      </c>
      <c r="F1715" s="25" t="s">
        <v>29</v>
      </c>
      <c r="G1715" s="25" t="s">
        <v>30</v>
      </c>
      <c r="H1715" s="27">
        <v>140000000</v>
      </c>
      <c r="I1715" s="27">
        <v>140000000</v>
      </c>
      <c r="J1715" s="25" t="s">
        <v>31</v>
      </c>
      <c r="K1715" s="25" t="s">
        <v>32</v>
      </c>
      <c r="L1715" s="26" t="s">
        <v>123</v>
      </c>
    </row>
    <row r="1716" spans="2:12" ht="60">
      <c r="B1716" s="24">
        <v>94131500</v>
      </c>
      <c r="C1716" s="28" t="s">
        <v>882</v>
      </c>
      <c r="D1716" s="25" t="s">
        <v>39</v>
      </c>
      <c r="E1716" s="25" t="s">
        <v>80</v>
      </c>
      <c r="F1716" s="25" t="s">
        <v>29</v>
      </c>
      <c r="G1716" s="25" t="s">
        <v>30</v>
      </c>
      <c r="H1716" s="27">
        <v>60000000</v>
      </c>
      <c r="I1716" s="27">
        <v>60000000</v>
      </c>
      <c r="J1716" s="25" t="s">
        <v>31</v>
      </c>
      <c r="K1716" s="25" t="s">
        <v>32</v>
      </c>
      <c r="L1716" s="26" t="s">
        <v>123</v>
      </c>
    </row>
    <row r="1717" spans="2:12" ht="90">
      <c r="B1717" s="24">
        <v>94131500</v>
      </c>
      <c r="C1717" s="28" t="s">
        <v>883</v>
      </c>
      <c r="D1717" s="25" t="s">
        <v>45</v>
      </c>
      <c r="E1717" s="25" t="s">
        <v>80</v>
      </c>
      <c r="F1717" s="25" t="s">
        <v>29</v>
      </c>
      <c r="G1717" s="25" t="s">
        <v>30</v>
      </c>
      <c r="H1717" s="27">
        <v>58000000</v>
      </c>
      <c r="I1717" s="27">
        <v>58000000</v>
      </c>
      <c r="J1717" s="25" t="s">
        <v>31</v>
      </c>
      <c r="K1717" s="25" t="s">
        <v>32</v>
      </c>
      <c r="L1717" s="26" t="s">
        <v>123</v>
      </c>
    </row>
    <row r="1718" spans="2:12" ht="90">
      <c r="B1718" s="24">
        <v>94131500</v>
      </c>
      <c r="C1718" s="28" t="s">
        <v>883</v>
      </c>
      <c r="D1718" s="25" t="s">
        <v>45</v>
      </c>
      <c r="E1718" s="25" t="s">
        <v>80</v>
      </c>
      <c r="F1718" s="25" t="s">
        <v>29</v>
      </c>
      <c r="G1718" s="25" t="s">
        <v>30</v>
      </c>
      <c r="H1718" s="27">
        <v>2000000</v>
      </c>
      <c r="I1718" s="27">
        <v>2000000</v>
      </c>
      <c r="J1718" s="25" t="s">
        <v>31</v>
      </c>
      <c r="K1718" s="25" t="s">
        <v>32</v>
      </c>
      <c r="L1718" s="26" t="s">
        <v>123</v>
      </c>
    </row>
    <row r="1719" spans="2:12" ht="75">
      <c r="B1719" s="24">
        <v>94131500</v>
      </c>
      <c r="C1719" s="28" t="s">
        <v>884</v>
      </c>
      <c r="D1719" s="25" t="s">
        <v>41</v>
      </c>
      <c r="E1719" s="25" t="s">
        <v>80</v>
      </c>
      <c r="F1719" s="25" t="s">
        <v>29</v>
      </c>
      <c r="G1719" s="25" t="s">
        <v>30</v>
      </c>
      <c r="H1719" s="27">
        <v>130000000</v>
      </c>
      <c r="I1719" s="27">
        <v>130000000</v>
      </c>
      <c r="J1719" s="25" t="s">
        <v>31</v>
      </c>
      <c r="K1719" s="25" t="s">
        <v>32</v>
      </c>
      <c r="L1719" s="26" t="s">
        <v>123</v>
      </c>
    </row>
    <row r="1720" spans="2:12" ht="60">
      <c r="B1720" s="24">
        <v>94131500</v>
      </c>
      <c r="C1720" s="28" t="s">
        <v>885</v>
      </c>
      <c r="D1720" s="25" t="s">
        <v>45</v>
      </c>
      <c r="E1720" s="25" t="s">
        <v>80</v>
      </c>
      <c r="F1720" s="25" t="s">
        <v>29</v>
      </c>
      <c r="G1720" s="25" t="s">
        <v>30</v>
      </c>
      <c r="H1720" s="27">
        <v>150000000</v>
      </c>
      <c r="I1720" s="27">
        <v>150000000</v>
      </c>
      <c r="J1720" s="25" t="s">
        <v>31</v>
      </c>
      <c r="K1720" s="25" t="s">
        <v>32</v>
      </c>
      <c r="L1720" s="26" t="s">
        <v>123</v>
      </c>
    </row>
    <row r="1721" spans="2:12" ht="60">
      <c r="B1721" s="24">
        <v>94131500</v>
      </c>
      <c r="C1721" s="28" t="s">
        <v>885</v>
      </c>
      <c r="D1721" s="25" t="s">
        <v>45</v>
      </c>
      <c r="E1721" s="25" t="s">
        <v>80</v>
      </c>
      <c r="F1721" s="25" t="s">
        <v>29</v>
      </c>
      <c r="G1721" s="25" t="s">
        <v>30</v>
      </c>
      <c r="H1721" s="27">
        <v>20000000</v>
      </c>
      <c r="I1721" s="27">
        <v>20000000</v>
      </c>
      <c r="J1721" s="25" t="s">
        <v>31</v>
      </c>
      <c r="K1721" s="25" t="s">
        <v>32</v>
      </c>
      <c r="L1721" s="26" t="s">
        <v>123</v>
      </c>
    </row>
    <row r="1722" spans="2:12" ht="60">
      <c r="B1722" s="24">
        <v>94131500</v>
      </c>
      <c r="C1722" s="28" t="s">
        <v>886</v>
      </c>
      <c r="D1722" s="25" t="s">
        <v>45</v>
      </c>
      <c r="E1722" s="25" t="s">
        <v>80</v>
      </c>
      <c r="F1722" s="25" t="s">
        <v>29</v>
      </c>
      <c r="G1722" s="25" t="s">
        <v>30</v>
      </c>
      <c r="H1722" s="27">
        <v>70000000</v>
      </c>
      <c r="I1722" s="27">
        <v>70000000</v>
      </c>
      <c r="J1722" s="25" t="s">
        <v>31</v>
      </c>
      <c r="K1722" s="25" t="s">
        <v>32</v>
      </c>
      <c r="L1722" s="26" t="s">
        <v>123</v>
      </c>
    </row>
    <row r="1723" spans="2:12" ht="75">
      <c r="B1723" s="24">
        <v>78102200</v>
      </c>
      <c r="C1723" s="28" t="s">
        <v>426</v>
      </c>
      <c r="D1723" s="25" t="s">
        <v>52</v>
      </c>
      <c r="E1723" s="25" t="s">
        <v>35</v>
      </c>
      <c r="F1723" s="25" t="s">
        <v>84</v>
      </c>
      <c r="G1723" s="25" t="s">
        <v>30</v>
      </c>
      <c r="H1723" s="27">
        <v>30000000</v>
      </c>
      <c r="I1723" s="27">
        <v>30000000</v>
      </c>
      <c r="J1723" s="25" t="s">
        <v>31</v>
      </c>
      <c r="K1723" s="25" t="s">
        <v>32</v>
      </c>
      <c r="L1723" s="26" t="s">
        <v>115</v>
      </c>
    </row>
    <row r="1724" spans="2:12" ht="105">
      <c r="B1724" s="24">
        <v>80111600</v>
      </c>
      <c r="C1724" s="28" t="s">
        <v>887</v>
      </c>
      <c r="D1724" s="25" t="s">
        <v>78</v>
      </c>
      <c r="E1724" s="25" t="s">
        <v>50</v>
      </c>
      <c r="F1724" s="25" t="s">
        <v>29</v>
      </c>
      <c r="G1724" s="25" t="s">
        <v>30</v>
      </c>
      <c r="H1724" s="27">
        <f>19500000+1284431+2215569</f>
        <v>23000000</v>
      </c>
      <c r="I1724" s="27">
        <f>19500000+1284431+2215569</f>
        <v>23000000</v>
      </c>
      <c r="J1724" s="25" t="s">
        <v>31</v>
      </c>
      <c r="K1724" s="25" t="s">
        <v>32</v>
      </c>
      <c r="L1724" s="26" t="s">
        <v>115</v>
      </c>
    </row>
    <row r="1725" spans="2:12" ht="90">
      <c r="B1725" s="24">
        <v>94131500</v>
      </c>
      <c r="C1725" s="28" t="s">
        <v>649</v>
      </c>
      <c r="D1725" s="25" t="s">
        <v>44</v>
      </c>
      <c r="E1725" s="25" t="s">
        <v>80</v>
      </c>
      <c r="F1725" s="25" t="s">
        <v>29</v>
      </c>
      <c r="G1725" s="25" t="s">
        <v>30</v>
      </c>
      <c r="H1725" s="27">
        <v>1015569</v>
      </c>
      <c r="I1725" s="27">
        <v>1015569</v>
      </c>
      <c r="J1725" s="25" t="s">
        <v>31</v>
      </c>
      <c r="K1725" s="25" t="s">
        <v>32</v>
      </c>
      <c r="L1725" s="26" t="s">
        <v>479</v>
      </c>
    </row>
    <row r="1726" spans="2:12" ht="30">
      <c r="B1726" s="24">
        <v>80111600</v>
      </c>
      <c r="C1726" s="28" t="s">
        <v>888</v>
      </c>
      <c r="D1726" s="25" t="s">
        <v>39</v>
      </c>
      <c r="E1726" s="25" t="s">
        <v>47</v>
      </c>
      <c r="F1726" s="25" t="s">
        <v>29</v>
      </c>
      <c r="G1726" s="25" t="s">
        <v>30</v>
      </c>
      <c r="H1726" s="27">
        <v>18000000</v>
      </c>
      <c r="I1726" s="27">
        <v>18000000</v>
      </c>
      <c r="J1726" s="25" t="s">
        <v>31</v>
      </c>
      <c r="K1726" s="25" t="s">
        <v>32</v>
      </c>
      <c r="L1726" s="26" t="s">
        <v>125</v>
      </c>
    </row>
    <row r="1727" spans="2:12" ht="60">
      <c r="B1727" s="24">
        <v>80111600</v>
      </c>
      <c r="C1727" s="28" t="s">
        <v>889</v>
      </c>
      <c r="D1727" s="25" t="s">
        <v>39</v>
      </c>
      <c r="E1727" s="25" t="s">
        <v>47</v>
      </c>
      <c r="F1727" s="25" t="s">
        <v>29</v>
      </c>
      <c r="G1727" s="25" t="s">
        <v>30</v>
      </c>
      <c r="H1727" s="27">
        <v>25200000</v>
      </c>
      <c r="I1727" s="27">
        <v>25200000</v>
      </c>
      <c r="J1727" s="25" t="s">
        <v>31</v>
      </c>
      <c r="K1727" s="25" t="s">
        <v>32</v>
      </c>
      <c r="L1727" s="26" t="s">
        <v>115</v>
      </c>
    </row>
    <row r="1728" spans="2:12" ht="90">
      <c r="B1728" s="24">
        <v>94131500</v>
      </c>
      <c r="C1728" s="28" t="s">
        <v>649</v>
      </c>
      <c r="D1728" s="25" t="s">
        <v>44</v>
      </c>
      <c r="E1728" s="25" t="s">
        <v>80</v>
      </c>
      <c r="F1728" s="25" t="s">
        <v>29</v>
      </c>
      <c r="G1728" s="25" t="s">
        <v>30</v>
      </c>
      <c r="H1728" s="27">
        <f>40000000-14853320-20000000</f>
        <v>5146680</v>
      </c>
      <c r="I1728" s="27">
        <f>40000000-14853320-20000000</f>
        <v>5146680</v>
      </c>
      <c r="J1728" s="25" t="s">
        <v>31</v>
      </c>
      <c r="K1728" s="25" t="s">
        <v>32</v>
      </c>
      <c r="L1728" s="26" t="s">
        <v>479</v>
      </c>
    </row>
    <row r="1729" spans="2:12" ht="90">
      <c r="B1729" s="24">
        <v>94131500</v>
      </c>
      <c r="C1729" s="28" t="s">
        <v>649</v>
      </c>
      <c r="D1729" s="25" t="s">
        <v>44</v>
      </c>
      <c r="E1729" s="25" t="s">
        <v>80</v>
      </c>
      <c r="F1729" s="25" t="s">
        <v>29</v>
      </c>
      <c r="G1729" s="25" t="s">
        <v>30</v>
      </c>
      <c r="H1729" s="27">
        <v>20000000</v>
      </c>
      <c r="I1729" s="27">
        <v>20000000</v>
      </c>
      <c r="J1729" s="25" t="s">
        <v>31</v>
      </c>
      <c r="K1729" s="25" t="s">
        <v>32</v>
      </c>
      <c r="L1729" s="26" t="s">
        <v>479</v>
      </c>
    </row>
    <row r="1730" spans="2:12" ht="105">
      <c r="B1730" s="24">
        <v>80111600</v>
      </c>
      <c r="C1730" s="28" t="s">
        <v>869</v>
      </c>
      <c r="D1730" s="25" t="s">
        <v>44</v>
      </c>
      <c r="E1730" s="25" t="s">
        <v>94</v>
      </c>
      <c r="F1730" s="25" t="s">
        <v>29</v>
      </c>
      <c r="G1730" s="25" t="s">
        <v>30</v>
      </c>
      <c r="H1730" s="27">
        <v>14853320</v>
      </c>
      <c r="I1730" s="27">
        <v>14853320</v>
      </c>
      <c r="J1730" s="25" t="s">
        <v>31</v>
      </c>
      <c r="K1730" s="25" t="s">
        <v>32</v>
      </c>
      <c r="L1730" s="26" t="s">
        <v>115</v>
      </c>
    </row>
    <row r="1731" spans="2:12" ht="75">
      <c r="B1731" s="24">
        <v>94131500</v>
      </c>
      <c r="C1731" s="28" t="s">
        <v>890</v>
      </c>
      <c r="D1731" s="25" t="s">
        <v>45</v>
      </c>
      <c r="E1731" s="25" t="s">
        <v>80</v>
      </c>
      <c r="F1731" s="25" t="s">
        <v>29</v>
      </c>
      <c r="G1731" s="25" t="s">
        <v>30</v>
      </c>
      <c r="H1731" s="27">
        <f>350000000-17500000</f>
        <v>332500000</v>
      </c>
      <c r="I1731" s="27">
        <f>350000000-17500000</f>
        <v>332500000</v>
      </c>
      <c r="J1731" s="25" t="s">
        <v>31</v>
      </c>
      <c r="K1731" s="25" t="s">
        <v>32</v>
      </c>
      <c r="L1731" s="26" t="s">
        <v>479</v>
      </c>
    </row>
    <row r="1732" spans="2:12" ht="60">
      <c r="B1732" s="24">
        <v>80101603</v>
      </c>
      <c r="C1732" s="28" t="s">
        <v>457</v>
      </c>
      <c r="D1732" s="25" t="s">
        <v>41</v>
      </c>
      <c r="E1732" s="25" t="s">
        <v>95</v>
      </c>
      <c r="F1732" s="25" t="s">
        <v>29</v>
      </c>
      <c r="G1732" s="25" t="s">
        <v>30</v>
      </c>
      <c r="H1732" s="27">
        <v>16625000</v>
      </c>
      <c r="I1732" s="27">
        <v>16625000</v>
      </c>
      <c r="J1732" s="25" t="s">
        <v>31</v>
      </c>
      <c r="K1732" s="25" t="s">
        <v>32</v>
      </c>
      <c r="L1732" s="26" t="s">
        <v>479</v>
      </c>
    </row>
    <row r="1733" spans="2:12" ht="90">
      <c r="B1733" s="24">
        <v>94131500</v>
      </c>
      <c r="C1733" s="28" t="s">
        <v>891</v>
      </c>
      <c r="D1733" s="25" t="s">
        <v>45</v>
      </c>
      <c r="E1733" s="25" t="s">
        <v>80</v>
      </c>
      <c r="F1733" s="25" t="s">
        <v>29</v>
      </c>
      <c r="G1733" s="25" t="s">
        <v>30</v>
      </c>
      <c r="H1733" s="27">
        <f>236710908+40500000+55500000</f>
        <v>332710908</v>
      </c>
      <c r="I1733" s="27">
        <f>236710908+40500000+55500000</f>
        <v>332710908</v>
      </c>
      <c r="J1733" s="25" t="s">
        <v>31</v>
      </c>
      <c r="K1733" s="25" t="s">
        <v>32</v>
      </c>
      <c r="L1733" s="26" t="s">
        <v>479</v>
      </c>
    </row>
    <row r="1734" spans="2:12" ht="90">
      <c r="B1734" s="24">
        <v>94131500</v>
      </c>
      <c r="C1734" s="28" t="s">
        <v>891</v>
      </c>
      <c r="D1734" s="25" t="s">
        <v>45</v>
      </c>
      <c r="E1734" s="25" t="s">
        <v>80</v>
      </c>
      <c r="F1734" s="25" t="s">
        <v>29</v>
      </c>
      <c r="G1734" s="25" t="s">
        <v>30</v>
      </c>
      <c r="H1734" s="27">
        <f>500000000-264000000+50000000-10000000-15000000-3966881+100000000-60000000-100000000-20000000-8000000+40000000+99670081-41000000-6100000+7500000+32806796-9210700+12500000+8089796-36000000+150000000</f>
        <v>427289092</v>
      </c>
      <c r="I1734" s="27">
        <f>500000000-264000000+50000000-10000000-15000000-3966881+100000000-60000000-100000000-20000000-8000000+40000000+99670081-41000000-6100000+7500000+32806796-9210700+12500000+8089796-36000000+150000000</f>
        <v>427289092</v>
      </c>
      <c r="J1734" s="25" t="s">
        <v>31</v>
      </c>
      <c r="K1734" s="25" t="s">
        <v>32</v>
      </c>
      <c r="L1734" s="26" t="s">
        <v>479</v>
      </c>
    </row>
    <row r="1735" spans="2:12" ht="90">
      <c r="B1735" s="24">
        <v>94131500</v>
      </c>
      <c r="C1735" s="28" t="s">
        <v>475</v>
      </c>
      <c r="D1735" s="25" t="s">
        <v>43</v>
      </c>
      <c r="E1735" s="25" t="s">
        <v>80</v>
      </c>
      <c r="F1735" s="25" t="s">
        <v>29</v>
      </c>
      <c r="G1735" s="25" t="s">
        <v>30</v>
      </c>
      <c r="H1735" s="27">
        <f>40000000-38000000-899019+139819-267862</f>
        <v>972938</v>
      </c>
      <c r="I1735" s="27">
        <f>40000000-38000000-899019+139819-267862</f>
        <v>972938</v>
      </c>
      <c r="J1735" s="25" t="s">
        <v>31</v>
      </c>
      <c r="K1735" s="25" t="s">
        <v>32</v>
      </c>
      <c r="L1735" s="26" t="s">
        <v>119</v>
      </c>
    </row>
    <row r="1736" spans="2:12" ht="90">
      <c r="B1736" s="24">
        <v>94131500</v>
      </c>
      <c r="C1736" s="28" t="s">
        <v>475</v>
      </c>
      <c r="D1736" s="25" t="s">
        <v>43</v>
      </c>
      <c r="E1736" s="25" t="s">
        <v>80</v>
      </c>
      <c r="F1736" s="25" t="s">
        <v>29</v>
      </c>
      <c r="G1736" s="25" t="s">
        <v>30</v>
      </c>
      <c r="H1736" s="27">
        <v>267862</v>
      </c>
      <c r="I1736" s="27">
        <v>267862</v>
      </c>
      <c r="J1736" s="25" t="s">
        <v>31</v>
      </c>
      <c r="K1736" s="25" t="s">
        <v>32</v>
      </c>
      <c r="L1736" s="26" t="s">
        <v>479</v>
      </c>
    </row>
    <row r="1737" spans="2:12" ht="90">
      <c r="B1737" s="24">
        <v>94131500</v>
      </c>
      <c r="C1737" s="28" t="s">
        <v>475</v>
      </c>
      <c r="D1737" s="25" t="s">
        <v>43</v>
      </c>
      <c r="E1737" s="25" t="s">
        <v>80</v>
      </c>
      <c r="F1737" s="25" t="s">
        <v>29</v>
      </c>
      <c r="G1737" s="25" t="s">
        <v>30</v>
      </c>
      <c r="H1737" s="27">
        <f>899019-139819</f>
        <v>759200</v>
      </c>
      <c r="I1737" s="27">
        <f>899019-139819</f>
        <v>759200</v>
      </c>
      <c r="J1737" s="25" t="s">
        <v>31</v>
      </c>
      <c r="K1737" s="25" t="s">
        <v>32</v>
      </c>
      <c r="L1737" s="26" t="s">
        <v>119</v>
      </c>
    </row>
    <row r="1738" spans="2:12" ht="60">
      <c r="B1738" s="24">
        <v>80101603</v>
      </c>
      <c r="C1738" s="28" t="s">
        <v>457</v>
      </c>
      <c r="D1738" s="25" t="s">
        <v>41</v>
      </c>
      <c r="E1738" s="25" t="s">
        <v>95</v>
      </c>
      <c r="F1738" s="25" t="s">
        <v>29</v>
      </c>
      <c r="G1738" s="25" t="s">
        <v>30</v>
      </c>
      <c r="H1738" s="27">
        <v>38000000</v>
      </c>
      <c r="I1738" s="27">
        <v>38000000</v>
      </c>
      <c r="J1738" s="25" t="s">
        <v>31</v>
      </c>
      <c r="K1738" s="25" t="s">
        <v>32</v>
      </c>
      <c r="L1738" s="26" t="s">
        <v>479</v>
      </c>
    </row>
    <row r="1739" spans="2:12" ht="60">
      <c r="B1739" s="24">
        <v>93141701</v>
      </c>
      <c r="C1739" s="28" t="s">
        <v>892</v>
      </c>
      <c r="D1739" s="25" t="s">
        <v>55</v>
      </c>
      <c r="E1739" s="25" t="s">
        <v>80</v>
      </c>
      <c r="F1739" s="25" t="s">
        <v>29</v>
      </c>
      <c r="G1739" s="25" t="s">
        <v>30</v>
      </c>
      <c r="H1739" s="27">
        <f>60000000+5013000</f>
        <v>65013000</v>
      </c>
      <c r="I1739" s="27">
        <f>60000000+5013000</f>
        <v>65013000</v>
      </c>
      <c r="J1739" s="25" t="s">
        <v>31</v>
      </c>
      <c r="K1739" s="25" t="s">
        <v>32</v>
      </c>
      <c r="L1739" s="26" t="s">
        <v>479</v>
      </c>
    </row>
    <row r="1740" spans="2:12" ht="60">
      <c r="B1740" s="24">
        <v>80101603</v>
      </c>
      <c r="C1740" s="28" t="s">
        <v>457</v>
      </c>
      <c r="D1740" s="25" t="s">
        <v>41</v>
      </c>
      <c r="E1740" s="25" t="s">
        <v>95</v>
      </c>
      <c r="F1740" s="25" t="s">
        <v>29</v>
      </c>
      <c r="G1740" s="25" t="s">
        <v>30</v>
      </c>
      <c r="H1740" s="27">
        <v>8500000</v>
      </c>
      <c r="I1740" s="27">
        <v>8500000</v>
      </c>
      <c r="J1740" s="25" t="s">
        <v>31</v>
      </c>
      <c r="K1740" s="25" t="s">
        <v>32</v>
      </c>
      <c r="L1740" s="26" t="s">
        <v>479</v>
      </c>
    </row>
    <row r="1741" spans="2:12" ht="60">
      <c r="B1741" s="24">
        <v>93141701</v>
      </c>
      <c r="C1741" s="28" t="s">
        <v>893</v>
      </c>
      <c r="D1741" s="25" t="s">
        <v>52</v>
      </c>
      <c r="E1741" s="25" t="s">
        <v>79</v>
      </c>
      <c r="F1741" s="25" t="s">
        <v>29</v>
      </c>
      <c r="G1741" s="25" t="s">
        <v>30</v>
      </c>
      <c r="H1741" s="27">
        <v>170000000</v>
      </c>
      <c r="I1741" s="27">
        <v>170000000</v>
      </c>
      <c r="J1741" s="25" t="s">
        <v>31</v>
      </c>
      <c r="K1741" s="25" t="s">
        <v>32</v>
      </c>
      <c r="L1741" s="26" t="s">
        <v>479</v>
      </c>
    </row>
    <row r="1742" spans="2:12" ht="60">
      <c r="B1742" s="24">
        <v>80101603</v>
      </c>
      <c r="C1742" s="28" t="s">
        <v>457</v>
      </c>
      <c r="D1742" s="25" t="s">
        <v>41</v>
      </c>
      <c r="E1742" s="25" t="s">
        <v>95</v>
      </c>
      <c r="F1742" s="25" t="s">
        <v>29</v>
      </c>
      <c r="G1742" s="25" t="s">
        <v>30</v>
      </c>
      <c r="H1742" s="27">
        <v>5000000</v>
      </c>
      <c r="I1742" s="27">
        <v>5000000</v>
      </c>
      <c r="J1742" s="25" t="s">
        <v>31</v>
      </c>
      <c r="K1742" s="25" t="s">
        <v>32</v>
      </c>
      <c r="L1742" s="26" t="s">
        <v>479</v>
      </c>
    </row>
    <row r="1743" spans="2:12" ht="45">
      <c r="B1743" s="24">
        <v>93141701</v>
      </c>
      <c r="C1743" s="28" t="s">
        <v>458</v>
      </c>
      <c r="D1743" s="25" t="s">
        <v>55</v>
      </c>
      <c r="E1743" s="25" t="s">
        <v>80</v>
      </c>
      <c r="F1743" s="25" t="s">
        <v>29</v>
      </c>
      <c r="G1743" s="25" t="s">
        <v>30</v>
      </c>
      <c r="H1743" s="27">
        <v>100000000</v>
      </c>
      <c r="I1743" s="27">
        <v>100000000</v>
      </c>
      <c r="J1743" s="25" t="s">
        <v>31</v>
      </c>
      <c r="K1743" s="25" t="s">
        <v>32</v>
      </c>
      <c r="L1743" s="26" t="s">
        <v>479</v>
      </c>
    </row>
    <row r="1744" spans="2:12" ht="120">
      <c r="B1744" s="24">
        <v>94131500</v>
      </c>
      <c r="C1744" s="28" t="s">
        <v>894</v>
      </c>
      <c r="D1744" s="25" t="s">
        <v>135</v>
      </c>
      <c r="E1744" s="25" t="s">
        <v>80</v>
      </c>
      <c r="F1744" s="25" t="s">
        <v>29</v>
      </c>
      <c r="G1744" s="25" t="s">
        <v>30</v>
      </c>
      <c r="H1744" s="27">
        <v>25000000</v>
      </c>
      <c r="I1744" s="27">
        <v>25000000</v>
      </c>
      <c r="J1744" s="25" t="s">
        <v>31</v>
      </c>
      <c r="K1744" s="25" t="s">
        <v>32</v>
      </c>
      <c r="L1744" s="26" t="s">
        <v>479</v>
      </c>
    </row>
    <row r="1745" spans="2:12" ht="90">
      <c r="B1745" s="24">
        <v>94131500</v>
      </c>
      <c r="C1745" s="28" t="s">
        <v>895</v>
      </c>
      <c r="D1745" s="25" t="s">
        <v>52</v>
      </c>
      <c r="E1745" s="25" t="s">
        <v>80</v>
      </c>
      <c r="F1745" s="25" t="s">
        <v>29</v>
      </c>
      <c r="G1745" s="25" t="s">
        <v>30</v>
      </c>
      <c r="H1745" s="27">
        <v>285000000</v>
      </c>
      <c r="I1745" s="27">
        <v>285000000</v>
      </c>
      <c r="J1745" s="25" t="s">
        <v>31</v>
      </c>
      <c r="K1745" s="25" t="s">
        <v>32</v>
      </c>
      <c r="L1745" s="26" t="s">
        <v>479</v>
      </c>
    </row>
    <row r="1746" spans="2:12" ht="60">
      <c r="B1746" s="24">
        <v>80101603</v>
      </c>
      <c r="C1746" s="28" t="s">
        <v>457</v>
      </c>
      <c r="D1746" s="25" t="s">
        <v>41</v>
      </c>
      <c r="E1746" s="25" t="s">
        <v>95</v>
      </c>
      <c r="F1746" s="25" t="s">
        <v>29</v>
      </c>
      <c r="G1746" s="25" t="s">
        <v>30</v>
      </c>
      <c r="H1746" s="27">
        <v>14250000</v>
      </c>
      <c r="I1746" s="27">
        <v>14250000</v>
      </c>
      <c r="J1746" s="25" t="s">
        <v>31</v>
      </c>
      <c r="K1746" s="25" t="s">
        <v>32</v>
      </c>
      <c r="L1746" s="26" t="s">
        <v>479</v>
      </c>
    </row>
    <row r="1747" spans="2:12" ht="105">
      <c r="B1747" s="24">
        <v>94131500</v>
      </c>
      <c r="C1747" s="28" t="s">
        <v>697</v>
      </c>
      <c r="D1747" s="25" t="s">
        <v>52</v>
      </c>
      <c r="E1747" s="25" t="s">
        <v>80</v>
      </c>
      <c r="F1747" s="25" t="s">
        <v>29</v>
      </c>
      <c r="G1747" s="25" t="s">
        <v>30</v>
      </c>
      <c r="H1747" s="27">
        <v>352000000</v>
      </c>
      <c r="I1747" s="27">
        <v>352000000</v>
      </c>
      <c r="J1747" s="25" t="s">
        <v>31</v>
      </c>
      <c r="K1747" s="25" t="s">
        <v>32</v>
      </c>
      <c r="L1747" s="26" t="s">
        <v>479</v>
      </c>
    </row>
    <row r="1748" spans="2:12" ht="90">
      <c r="B1748" s="24">
        <v>94131500</v>
      </c>
      <c r="C1748" s="28" t="s">
        <v>896</v>
      </c>
      <c r="D1748" s="25" t="s">
        <v>49</v>
      </c>
      <c r="E1748" s="25" t="s">
        <v>80</v>
      </c>
      <c r="F1748" s="25" t="s">
        <v>29</v>
      </c>
      <c r="G1748" s="25" t="s">
        <v>30</v>
      </c>
      <c r="H1748" s="27">
        <f>200000000-27000000-100000000+23033119</f>
        <v>96033119</v>
      </c>
      <c r="I1748" s="27">
        <f>200000000-27000000-100000000+23033119</f>
        <v>96033119</v>
      </c>
      <c r="J1748" s="25" t="s">
        <v>31</v>
      </c>
      <c r="K1748" s="25" t="s">
        <v>32</v>
      </c>
      <c r="L1748" s="26" t="s">
        <v>479</v>
      </c>
    </row>
    <row r="1749" spans="2:12" ht="90">
      <c r="B1749" s="24">
        <v>94131500</v>
      </c>
      <c r="C1749" s="28" t="s">
        <v>475</v>
      </c>
      <c r="D1749" s="25" t="s">
        <v>43</v>
      </c>
      <c r="E1749" s="25" t="s">
        <v>80</v>
      </c>
      <c r="F1749" s="25" t="s">
        <v>29</v>
      </c>
      <c r="G1749" s="25" t="s">
        <v>30</v>
      </c>
      <c r="H1749" s="27">
        <f>100000000-96033119</f>
        <v>3966881</v>
      </c>
      <c r="I1749" s="27">
        <f>100000000-96033119</f>
        <v>3966881</v>
      </c>
      <c r="J1749" s="25" t="s">
        <v>31</v>
      </c>
      <c r="K1749" s="25" t="s">
        <v>32</v>
      </c>
      <c r="L1749" s="26" t="s">
        <v>119</v>
      </c>
    </row>
    <row r="1750" spans="2:12" ht="75">
      <c r="B1750" s="24">
        <v>93141701</v>
      </c>
      <c r="C1750" s="28" t="s">
        <v>897</v>
      </c>
      <c r="D1750" s="25" t="s">
        <v>41</v>
      </c>
      <c r="E1750" s="25" t="s">
        <v>80</v>
      </c>
      <c r="F1750" s="25" t="s">
        <v>29</v>
      </c>
      <c r="G1750" s="25" t="s">
        <v>30</v>
      </c>
      <c r="H1750" s="27">
        <v>240000000</v>
      </c>
      <c r="I1750" s="27">
        <v>240000000</v>
      </c>
      <c r="J1750" s="25" t="s">
        <v>31</v>
      </c>
      <c r="K1750" s="25" t="s">
        <v>32</v>
      </c>
      <c r="L1750" s="26" t="s">
        <v>479</v>
      </c>
    </row>
    <row r="1751" spans="2:12" ht="75">
      <c r="B1751" s="24">
        <v>93141701</v>
      </c>
      <c r="C1751" s="28" t="s">
        <v>897</v>
      </c>
      <c r="D1751" s="25" t="s">
        <v>41</v>
      </c>
      <c r="E1751" s="25" t="s">
        <v>80</v>
      </c>
      <c r="F1751" s="25" t="s">
        <v>29</v>
      </c>
      <c r="G1751" s="25" t="s">
        <v>30</v>
      </c>
      <c r="H1751" s="27">
        <f>60000000-15000000</f>
        <v>45000000</v>
      </c>
      <c r="I1751" s="27">
        <f>60000000-15000000</f>
        <v>45000000</v>
      </c>
      <c r="J1751" s="25" t="s">
        <v>31</v>
      </c>
      <c r="K1751" s="25" t="s">
        <v>32</v>
      </c>
      <c r="L1751" s="26" t="s">
        <v>479</v>
      </c>
    </row>
    <row r="1752" spans="2:12" ht="60">
      <c r="B1752" s="24">
        <v>80101603</v>
      </c>
      <c r="C1752" s="28" t="s">
        <v>457</v>
      </c>
      <c r="D1752" s="25" t="s">
        <v>41</v>
      </c>
      <c r="E1752" s="25" t="s">
        <v>95</v>
      </c>
      <c r="F1752" s="25" t="s">
        <v>29</v>
      </c>
      <c r="G1752" s="25" t="s">
        <v>30</v>
      </c>
      <c r="H1752" s="27">
        <v>14250000</v>
      </c>
      <c r="I1752" s="27">
        <v>14250000</v>
      </c>
      <c r="J1752" s="25" t="s">
        <v>31</v>
      </c>
      <c r="K1752" s="25" t="s">
        <v>32</v>
      </c>
      <c r="L1752" s="26" t="s">
        <v>479</v>
      </c>
    </row>
    <row r="1753" spans="2:12" ht="105">
      <c r="B1753" s="24">
        <v>94131500</v>
      </c>
      <c r="C1753" s="28" t="s">
        <v>279</v>
      </c>
      <c r="D1753" s="25" t="s">
        <v>44</v>
      </c>
      <c r="E1753" s="25" t="s">
        <v>80</v>
      </c>
      <c r="F1753" s="25" t="s">
        <v>29</v>
      </c>
      <c r="G1753" s="25" t="s">
        <v>30</v>
      </c>
      <c r="H1753" s="27">
        <f>14000000-7000000</f>
        <v>7000000</v>
      </c>
      <c r="I1753" s="27">
        <f>14000000-7000000</f>
        <v>7000000</v>
      </c>
      <c r="J1753" s="25" t="s">
        <v>31</v>
      </c>
      <c r="K1753" s="25" t="s">
        <v>32</v>
      </c>
      <c r="L1753" s="26" t="s">
        <v>479</v>
      </c>
    </row>
    <row r="1754" spans="2:12" ht="60">
      <c r="B1754" s="24">
        <v>93141701</v>
      </c>
      <c r="C1754" s="28" t="s">
        <v>898</v>
      </c>
      <c r="D1754" s="25" t="s">
        <v>41</v>
      </c>
      <c r="E1754" s="25" t="s">
        <v>80</v>
      </c>
      <c r="F1754" s="25" t="s">
        <v>29</v>
      </c>
      <c r="G1754" s="25" t="s">
        <v>30</v>
      </c>
      <c r="H1754" s="27">
        <f>50000000+10000000</f>
        <v>60000000</v>
      </c>
      <c r="I1754" s="27">
        <f>50000000+10000000</f>
        <v>60000000</v>
      </c>
      <c r="J1754" s="25" t="s">
        <v>31</v>
      </c>
      <c r="K1754" s="25" t="s">
        <v>32</v>
      </c>
      <c r="L1754" s="26" t="s">
        <v>115</v>
      </c>
    </row>
    <row r="1755" spans="2:12" ht="120">
      <c r="B1755" s="24">
        <v>94131500</v>
      </c>
      <c r="C1755" s="28" t="s">
        <v>899</v>
      </c>
      <c r="D1755" s="25" t="s">
        <v>135</v>
      </c>
      <c r="E1755" s="25" t="s">
        <v>80</v>
      </c>
      <c r="F1755" s="25" t="s">
        <v>29</v>
      </c>
      <c r="G1755" s="25" t="s">
        <v>30</v>
      </c>
      <c r="H1755" s="27">
        <f>150000000-60000000-42000000-40000000</f>
        <v>8000000</v>
      </c>
      <c r="I1755" s="27">
        <f>150000000-60000000-42000000-40000000</f>
        <v>8000000</v>
      </c>
      <c r="J1755" s="25" t="s">
        <v>31</v>
      </c>
      <c r="K1755" s="25" t="s">
        <v>32</v>
      </c>
      <c r="L1755" s="26" t="s">
        <v>479</v>
      </c>
    </row>
    <row r="1756" spans="2:12" ht="75">
      <c r="B1756" s="24">
        <v>93141701</v>
      </c>
      <c r="C1756" s="28" t="s">
        <v>900</v>
      </c>
      <c r="D1756" s="25" t="s">
        <v>45</v>
      </c>
      <c r="E1756" s="25" t="s">
        <v>80</v>
      </c>
      <c r="F1756" s="25" t="s">
        <v>29</v>
      </c>
      <c r="G1756" s="25" t="s">
        <v>30</v>
      </c>
      <c r="H1756" s="27">
        <v>40000000</v>
      </c>
      <c r="I1756" s="27">
        <v>40000000</v>
      </c>
      <c r="J1756" s="25" t="s">
        <v>31</v>
      </c>
      <c r="K1756" s="25" t="s">
        <v>32</v>
      </c>
      <c r="L1756" s="26" t="s">
        <v>479</v>
      </c>
    </row>
    <row r="1757" spans="2:12" ht="75">
      <c r="B1757" s="24">
        <v>94131500</v>
      </c>
      <c r="C1757" s="28" t="s">
        <v>817</v>
      </c>
      <c r="D1757" s="25" t="s">
        <v>41</v>
      </c>
      <c r="E1757" s="25" t="s">
        <v>80</v>
      </c>
      <c r="F1757" s="25" t="s">
        <v>29</v>
      </c>
      <c r="G1757" s="25" t="s">
        <v>30</v>
      </c>
      <c r="H1757" s="27">
        <v>42000000</v>
      </c>
      <c r="I1757" s="27">
        <v>42000000</v>
      </c>
      <c r="J1757" s="25" t="s">
        <v>31</v>
      </c>
      <c r="K1757" s="25" t="s">
        <v>32</v>
      </c>
      <c r="L1757" s="26" t="s">
        <v>479</v>
      </c>
    </row>
    <row r="1758" spans="2:12" ht="60">
      <c r="B1758" s="24">
        <v>93141701</v>
      </c>
      <c r="C1758" s="28" t="s">
        <v>901</v>
      </c>
      <c r="D1758" s="25" t="s">
        <v>52</v>
      </c>
      <c r="E1758" s="25" t="s">
        <v>80</v>
      </c>
      <c r="F1758" s="25" t="s">
        <v>29</v>
      </c>
      <c r="G1758" s="25" t="s">
        <v>30</v>
      </c>
      <c r="H1758" s="27">
        <v>60000000</v>
      </c>
      <c r="I1758" s="27">
        <v>60000000</v>
      </c>
      <c r="J1758" s="25" t="s">
        <v>31</v>
      </c>
      <c r="K1758" s="25" t="s">
        <v>32</v>
      </c>
      <c r="L1758" s="26" t="s">
        <v>479</v>
      </c>
    </row>
    <row r="1759" spans="2:12" ht="105">
      <c r="B1759" s="24">
        <v>93141701</v>
      </c>
      <c r="C1759" s="28" t="s">
        <v>870</v>
      </c>
      <c r="D1759" s="25" t="s">
        <v>39</v>
      </c>
      <c r="E1759" s="25" t="s">
        <v>47</v>
      </c>
      <c r="F1759" s="25" t="s">
        <v>29</v>
      </c>
      <c r="G1759" s="25" t="s">
        <v>30</v>
      </c>
      <c r="H1759" s="27">
        <v>30000000</v>
      </c>
      <c r="I1759" s="27">
        <v>30000000</v>
      </c>
      <c r="J1759" s="25" t="s">
        <v>31</v>
      </c>
      <c r="K1759" s="25" t="s">
        <v>32</v>
      </c>
      <c r="L1759" s="26" t="s">
        <v>479</v>
      </c>
    </row>
    <row r="1760" spans="2:12" ht="90">
      <c r="B1760" s="24">
        <v>94131500</v>
      </c>
      <c r="C1760" s="28" t="s">
        <v>475</v>
      </c>
      <c r="D1760" s="25" t="s">
        <v>43</v>
      </c>
      <c r="E1760" s="25" t="s">
        <v>80</v>
      </c>
      <c r="F1760" s="25" t="s">
        <v>29</v>
      </c>
      <c r="G1760" s="25" t="s">
        <v>30</v>
      </c>
      <c r="H1760" s="27">
        <f>100000000-90000000</f>
        <v>10000000</v>
      </c>
      <c r="I1760" s="27">
        <f>100000000-90000000</f>
        <v>10000000</v>
      </c>
      <c r="J1760" s="25" t="s">
        <v>31</v>
      </c>
      <c r="K1760" s="25" t="s">
        <v>32</v>
      </c>
      <c r="L1760" s="26" t="s">
        <v>119</v>
      </c>
    </row>
    <row r="1761" spans="2:12" ht="45">
      <c r="B1761" s="24">
        <v>93141701</v>
      </c>
      <c r="C1761" s="28" t="s">
        <v>902</v>
      </c>
      <c r="D1761" s="25" t="s">
        <v>39</v>
      </c>
      <c r="E1761" s="25" t="s">
        <v>80</v>
      </c>
      <c r="F1761" s="25" t="s">
        <v>29</v>
      </c>
      <c r="G1761" s="25" t="s">
        <v>30</v>
      </c>
      <c r="H1761" s="27">
        <v>90000000</v>
      </c>
      <c r="I1761" s="27">
        <v>90000000</v>
      </c>
      <c r="J1761" s="25" t="s">
        <v>31</v>
      </c>
      <c r="K1761" s="25" t="s">
        <v>32</v>
      </c>
      <c r="L1761" s="26" t="s">
        <v>479</v>
      </c>
    </row>
    <row r="1762" spans="2:12" ht="120">
      <c r="B1762" s="24">
        <v>94131500</v>
      </c>
      <c r="C1762" s="28" t="s">
        <v>899</v>
      </c>
      <c r="D1762" s="25" t="s">
        <v>135</v>
      </c>
      <c r="E1762" s="25" t="s">
        <v>80</v>
      </c>
      <c r="F1762" s="25" t="s">
        <v>29</v>
      </c>
      <c r="G1762" s="25" t="s">
        <v>30</v>
      </c>
      <c r="H1762" s="27">
        <v>20000000</v>
      </c>
      <c r="I1762" s="27">
        <v>20000000</v>
      </c>
      <c r="J1762" s="25" t="s">
        <v>31</v>
      </c>
      <c r="K1762" s="25" t="s">
        <v>32</v>
      </c>
      <c r="L1762" s="26" t="s">
        <v>479</v>
      </c>
    </row>
    <row r="1763" spans="2:12" ht="105">
      <c r="B1763" s="24">
        <v>94131500</v>
      </c>
      <c r="C1763" s="28" t="s">
        <v>903</v>
      </c>
      <c r="D1763" s="25" t="s">
        <v>52</v>
      </c>
      <c r="E1763" s="25" t="s">
        <v>80</v>
      </c>
      <c r="F1763" s="25" t="s">
        <v>29</v>
      </c>
      <c r="G1763" s="25" t="s">
        <v>30</v>
      </c>
      <c r="H1763" s="27">
        <f>440000000-40000000</f>
        <v>400000000</v>
      </c>
      <c r="I1763" s="27">
        <f>440000000-40000000</f>
        <v>400000000</v>
      </c>
      <c r="J1763" s="25" t="s">
        <v>31</v>
      </c>
      <c r="K1763" s="25" t="s">
        <v>32</v>
      </c>
      <c r="L1763" s="26" t="s">
        <v>479</v>
      </c>
    </row>
    <row r="1764" spans="2:12" ht="90">
      <c r="B1764" s="24">
        <v>94131500</v>
      </c>
      <c r="C1764" s="28" t="s">
        <v>475</v>
      </c>
      <c r="D1764" s="25" t="s">
        <v>43</v>
      </c>
      <c r="E1764" s="25" t="s">
        <v>80</v>
      </c>
      <c r="F1764" s="25" t="s">
        <v>29</v>
      </c>
      <c r="G1764" s="25" t="s">
        <v>30</v>
      </c>
      <c r="H1764" s="27">
        <v>2771324</v>
      </c>
      <c r="I1764" s="27">
        <v>2771324</v>
      </c>
      <c r="J1764" s="25" t="s">
        <v>31</v>
      </c>
      <c r="K1764" s="25" t="s">
        <v>32</v>
      </c>
      <c r="L1764" s="26" t="s">
        <v>119</v>
      </c>
    </row>
    <row r="1765" spans="2:12" ht="90">
      <c r="B1765" s="24">
        <v>94131500</v>
      </c>
      <c r="C1765" s="28" t="s">
        <v>649</v>
      </c>
      <c r="D1765" s="25" t="s">
        <v>44</v>
      </c>
      <c r="E1765" s="25" t="s">
        <v>80</v>
      </c>
      <c r="F1765" s="25" t="s">
        <v>29</v>
      </c>
      <c r="G1765" s="25" t="s">
        <v>30</v>
      </c>
      <c r="H1765" s="27">
        <v>1329867</v>
      </c>
      <c r="I1765" s="27">
        <v>1329867</v>
      </c>
      <c r="J1765" s="25" t="s">
        <v>31</v>
      </c>
      <c r="K1765" s="25" t="s">
        <v>32</v>
      </c>
      <c r="L1765" s="26" t="s">
        <v>479</v>
      </c>
    </row>
    <row r="1766" spans="2:12" ht="90">
      <c r="B1766" s="24">
        <v>94131500</v>
      </c>
      <c r="C1766" s="28" t="s">
        <v>649</v>
      </c>
      <c r="D1766" s="25" t="s">
        <v>44</v>
      </c>
      <c r="E1766" s="25" t="s">
        <v>80</v>
      </c>
      <c r="F1766" s="25" t="s">
        <v>29</v>
      </c>
      <c r="G1766" s="25" t="s">
        <v>30</v>
      </c>
      <c r="H1766" s="27">
        <f>50000000-20000000-5474632-20000000+6916089-2771324</f>
        <v>8670133</v>
      </c>
      <c r="I1766" s="27">
        <f>50000000-20000000-5474632-20000000+6916089-2771324</f>
        <v>8670133</v>
      </c>
      <c r="J1766" s="25" t="s">
        <v>31</v>
      </c>
      <c r="K1766" s="25" t="s">
        <v>32</v>
      </c>
      <c r="L1766" s="26" t="s">
        <v>479</v>
      </c>
    </row>
    <row r="1767" spans="2:12" ht="90">
      <c r="B1767" s="24">
        <v>94131500</v>
      </c>
      <c r="C1767" s="28" t="s">
        <v>649</v>
      </c>
      <c r="D1767" s="25" t="s">
        <v>44</v>
      </c>
      <c r="E1767" s="25" t="s">
        <v>80</v>
      </c>
      <c r="F1767" s="25" t="s">
        <v>29</v>
      </c>
      <c r="G1767" s="25" t="s">
        <v>30</v>
      </c>
      <c r="H1767" s="27">
        <f>50000000-25000000-12500000-7500000-3227433</f>
        <v>1772567</v>
      </c>
      <c r="I1767" s="27">
        <f>50000000-25000000-12500000-7500000-3227433</f>
        <v>1772567</v>
      </c>
      <c r="J1767" s="25" t="s">
        <v>31</v>
      </c>
      <c r="K1767" s="25" t="s">
        <v>32</v>
      </c>
      <c r="L1767" s="26" t="s">
        <v>479</v>
      </c>
    </row>
    <row r="1768" spans="2:12" ht="75">
      <c r="B1768" s="24" t="s">
        <v>83</v>
      </c>
      <c r="C1768" s="28" t="s">
        <v>546</v>
      </c>
      <c r="D1768" s="25" t="s">
        <v>135</v>
      </c>
      <c r="E1768" s="25" t="s">
        <v>37</v>
      </c>
      <c r="F1768" s="25" t="s">
        <v>84</v>
      </c>
      <c r="G1768" s="25" t="s">
        <v>30</v>
      </c>
      <c r="H1768" s="27">
        <f>3227433-500000</f>
        <v>2727433</v>
      </c>
      <c r="I1768" s="27">
        <f>3227433-500000</f>
        <v>2727433</v>
      </c>
      <c r="J1768" s="25" t="s">
        <v>31</v>
      </c>
      <c r="K1768" s="25" t="s">
        <v>32</v>
      </c>
      <c r="L1768" s="26" t="s">
        <v>119</v>
      </c>
    </row>
    <row r="1769" spans="2:12" ht="75">
      <c r="B1769" s="24">
        <v>93141701</v>
      </c>
      <c r="C1769" s="28" t="s">
        <v>673</v>
      </c>
      <c r="D1769" s="25" t="s">
        <v>135</v>
      </c>
      <c r="E1769" s="25" t="s">
        <v>37</v>
      </c>
      <c r="F1769" s="25" t="s">
        <v>64</v>
      </c>
      <c r="G1769" s="25" t="s">
        <v>30</v>
      </c>
      <c r="H1769" s="27">
        <v>500000</v>
      </c>
      <c r="I1769" s="27">
        <v>500000</v>
      </c>
      <c r="J1769" s="25" t="s">
        <v>31</v>
      </c>
      <c r="K1769" s="25" t="s">
        <v>32</v>
      </c>
      <c r="L1769" s="26" t="s">
        <v>119</v>
      </c>
    </row>
    <row r="1770" spans="2:12" ht="75">
      <c r="B1770" s="24">
        <v>80131506</v>
      </c>
      <c r="C1770" s="28" t="s">
        <v>549</v>
      </c>
      <c r="D1770" s="25" t="s">
        <v>135</v>
      </c>
      <c r="E1770" s="25" t="s">
        <v>47</v>
      </c>
      <c r="F1770" s="25" t="s">
        <v>64</v>
      </c>
      <c r="G1770" s="25" t="s">
        <v>30</v>
      </c>
      <c r="H1770" s="27">
        <v>7500000</v>
      </c>
      <c r="I1770" s="27">
        <v>7500000</v>
      </c>
      <c r="J1770" s="25" t="s">
        <v>31</v>
      </c>
      <c r="K1770" s="25" t="s">
        <v>32</v>
      </c>
      <c r="L1770" s="26" t="s">
        <v>119</v>
      </c>
    </row>
    <row r="1771" spans="2:12" ht="90">
      <c r="B1771" s="24">
        <v>94131500</v>
      </c>
      <c r="C1771" s="28" t="s">
        <v>649</v>
      </c>
      <c r="D1771" s="25" t="s">
        <v>44</v>
      </c>
      <c r="E1771" s="25" t="s">
        <v>80</v>
      </c>
      <c r="F1771" s="25" t="s">
        <v>29</v>
      </c>
      <c r="G1771" s="25" t="s">
        <v>30</v>
      </c>
      <c r="H1771" s="27">
        <f>5474632-462456-3800000-638242</f>
        <v>573934</v>
      </c>
      <c r="I1771" s="27">
        <f>5474632-462456-3800000-638242</f>
        <v>573934</v>
      </c>
      <c r="J1771" s="25" t="s">
        <v>31</v>
      </c>
      <c r="K1771" s="25" t="s">
        <v>32</v>
      </c>
      <c r="L1771" s="26" t="s">
        <v>479</v>
      </c>
    </row>
    <row r="1772" spans="2:12" ht="105">
      <c r="B1772" s="24">
        <v>80111600</v>
      </c>
      <c r="C1772" s="28" t="s">
        <v>869</v>
      </c>
      <c r="D1772" s="25" t="s">
        <v>44</v>
      </c>
      <c r="E1772" s="25" t="s">
        <v>94</v>
      </c>
      <c r="F1772" s="25" t="s">
        <v>29</v>
      </c>
      <c r="G1772" s="25" t="s">
        <v>30</v>
      </c>
      <c r="H1772" s="27">
        <f>1792184-1766816+5100000-4600000+1200000</f>
        <v>1725368</v>
      </c>
      <c r="I1772" s="27">
        <f>1792184-1766816+5100000-4600000+1200000</f>
        <v>1725368</v>
      </c>
      <c r="J1772" s="25" t="s">
        <v>31</v>
      </c>
      <c r="K1772" s="25" t="s">
        <v>32</v>
      </c>
      <c r="L1772" s="26" t="s">
        <v>115</v>
      </c>
    </row>
    <row r="1773" spans="2:12" ht="105">
      <c r="B1773" s="24" t="s">
        <v>99</v>
      </c>
      <c r="C1773" s="28" t="s">
        <v>904</v>
      </c>
      <c r="D1773" s="25" t="s">
        <v>44</v>
      </c>
      <c r="E1773" s="25" t="s">
        <v>37</v>
      </c>
      <c r="F1773" s="25" t="s">
        <v>84</v>
      </c>
      <c r="G1773" s="25" t="s">
        <v>30</v>
      </c>
      <c r="H1773" s="27">
        <v>50000000</v>
      </c>
      <c r="I1773" s="27">
        <v>50000000</v>
      </c>
      <c r="J1773" s="25" t="s">
        <v>31</v>
      </c>
      <c r="K1773" s="25" t="s">
        <v>32</v>
      </c>
      <c r="L1773" s="26" t="s">
        <v>117</v>
      </c>
    </row>
    <row r="1774" spans="2:12" ht="105">
      <c r="B1774" s="24" t="s">
        <v>99</v>
      </c>
      <c r="C1774" s="28" t="s">
        <v>904</v>
      </c>
      <c r="D1774" s="25" t="s">
        <v>44</v>
      </c>
      <c r="E1774" s="25" t="s">
        <v>37</v>
      </c>
      <c r="F1774" s="25" t="s">
        <v>84</v>
      </c>
      <c r="G1774" s="25" t="s">
        <v>30</v>
      </c>
      <c r="H1774" s="27">
        <v>20000000</v>
      </c>
      <c r="I1774" s="27">
        <v>20000000</v>
      </c>
      <c r="J1774" s="25" t="s">
        <v>31</v>
      </c>
      <c r="K1774" s="25" t="s">
        <v>32</v>
      </c>
      <c r="L1774" s="26" t="s">
        <v>117</v>
      </c>
    </row>
    <row r="1775" spans="2:12" ht="90">
      <c r="B1775" s="24">
        <v>94131500</v>
      </c>
      <c r="C1775" s="28" t="s">
        <v>475</v>
      </c>
      <c r="D1775" s="25" t="s">
        <v>43</v>
      </c>
      <c r="E1775" s="25" t="s">
        <v>80</v>
      </c>
      <c r="F1775" s="25" t="s">
        <v>29</v>
      </c>
      <c r="G1775" s="25" t="s">
        <v>30</v>
      </c>
      <c r="H1775" s="27">
        <f>500000000+58000000-234239446+3656092+92000000+209500000-30000000+10000000+7000000-2409000-30000000+30000000-12648012-5100000-4354578-20000000-429731824+1766816+750000-1329867-30000000-50000000-18000000-20000000-20000000-4800000</f>
        <v>60181</v>
      </c>
      <c r="I1775" s="27">
        <f>500000000+58000000-234239446+3656092+92000000+209500000-30000000+10000000+7000000-2409000-30000000+30000000-12648012-5100000-4354578-20000000-429731824+1766816+750000-1329867-30000000-50000000-18000000-20000000-20000000-4800000</f>
        <v>60181</v>
      </c>
      <c r="J1775" s="25" t="s">
        <v>31</v>
      </c>
      <c r="K1775" s="25" t="s">
        <v>32</v>
      </c>
      <c r="L1775" s="26" t="s">
        <v>119</v>
      </c>
    </row>
    <row r="1776" spans="2:12" ht="105">
      <c r="B1776" s="24">
        <v>82101507</v>
      </c>
      <c r="C1776" s="28" t="s">
        <v>905</v>
      </c>
      <c r="D1776" s="25" t="s">
        <v>44</v>
      </c>
      <c r="E1776" s="25" t="s">
        <v>37</v>
      </c>
      <c r="F1776" s="25" t="s">
        <v>53</v>
      </c>
      <c r="G1776" s="25" t="s">
        <v>30</v>
      </c>
      <c r="H1776" s="27">
        <v>1948800</v>
      </c>
      <c r="I1776" s="27">
        <v>1948800</v>
      </c>
      <c r="J1776" s="25" t="s">
        <v>31</v>
      </c>
      <c r="K1776" s="25" t="s">
        <v>32</v>
      </c>
      <c r="L1776" s="26" t="s">
        <v>115</v>
      </c>
    </row>
    <row r="1777" spans="2:12" ht="90">
      <c r="B1777" s="24">
        <v>82101507</v>
      </c>
      <c r="C1777" s="28" t="s">
        <v>906</v>
      </c>
      <c r="D1777" s="25" t="s">
        <v>43</v>
      </c>
      <c r="E1777" s="25" t="s">
        <v>37</v>
      </c>
      <c r="F1777" s="25" t="s">
        <v>53</v>
      </c>
      <c r="G1777" s="25" t="s">
        <v>30</v>
      </c>
      <c r="H1777" s="27">
        <v>15590400</v>
      </c>
      <c r="I1777" s="27">
        <v>15590400</v>
      </c>
      <c r="J1777" s="25" t="s">
        <v>31</v>
      </c>
      <c r="K1777" s="25" t="s">
        <v>32</v>
      </c>
      <c r="L1777" s="26" t="s">
        <v>115</v>
      </c>
    </row>
    <row r="1778" spans="2:12" ht="75">
      <c r="B1778" s="24">
        <v>94131500</v>
      </c>
      <c r="C1778" s="28" t="s">
        <v>400</v>
      </c>
      <c r="D1778" s="25" t="s">
        <v>39</v>
      </c>
      <c r="E1778" s="25" t="s">
        <v>80</v>
      </c>
      <c r="F1778" s="25" t="s">
        <v>29</v>
      </c>
      <c r="G1778" s="25" t="s">
        <v>30</v>
      </c>
      <c r="H1778" s="27">
        <v>429731824</v>
      </c>
      <c r="I1778" s="27">
        <v>429731824</v>
      </c>
      <c r="J1778" s="25" t="s">
        <v>31</v>
      </c>
      <c r="K1778" s="25" t="s">
        <v>32</v>
      </c>
      <c r="L1778" s="26" t="s">
        <v>479</v>
      </c>
    </row>
    <row r="1779" spans="2:12" ht="105">
      <c r="B1779" s="24">
        <v>93141701</v>
      </c>
      <c r="C1779" s="28" t="s">
        <v>870</v>
      </c>
      <c r="D1779" s="25" t="s">
        <v>39</v>
      </c>
      <c r="E1779" s="25" t="s">
        <v>47</v>
      </c>
      <c r="F1779" s="25" t="s">
        <v>29</v>
      </c>
      <c r="G1779" s="25" t="s">
        <v>30</v>
      </c>
      <c r="H1779" s="27">
        <v>20000000</v>
      </c>
      <c r="I1779" s="27">
        <v>20000000</v>
      </c>
      <c r="J1779" s="25" t="s">
        <v>31</v>
      </c>
      <c r="K1779" s="25" t="s">
        <v>32</v>
      </c>
      <c r="L1779" s="26" t="s">
        <v>479</v>
      </c>
    </row>
    <row r="1780" spans="2:12" ht="60">
      <c r="B1780" s="24">
        <v>93141701</v>
      </c>
      <c r="C1780" s="28" t="s">
        <v>907</v>
      </c>
      <c r="D1780" s="25" t="s">
        <v>45</v>
      </c>
      <c r="E1780" s="25" t="s">
        <v>80</v>
      </c>
      <c r="F1780" s="25" t="s">
        <v>29</v>
      </c>
      <c r="G1780" s="25" t="s">
        <v>30</v>
      </c>
      <c r="H1780" s="27">
        <v>5100000</v>
      </c>
      <c r="I1780" s="27">
        <v>5100000</v>
      </c>
      <c r="J1780" s="25" t="s">
        <v>31</v>
      </c>
      <c r="K1780" s="25" t="s">
        <v>32</v>
      </c>
      <c r="L1780" s="26" t="s">
        <v>115</v>
      </c>
    </row>
    <row r="1781" spans="2:12" ht="60">
      <c r="B1781" s="24">
        <v>93141701</v>
      </c>
      <c r="C1781" s="28" t="s">
        <v>908</v>
      </c>
      <c r="D1781" s="25" t="s">
        <v>45</v>
      </c>
      <c r="E1781" s="25" t="s">
        <v>80</v>
      </c>
      <c r="F1781" s="25" t="s">
        <v>29</v>
      </c>
      <c r="G1781" s="25" t="s">
        <v>30</v>
      </c>
      <c r="H1781" s="27">
        <v>30000000</v>
      </c>
      <c r="I1781" s="27">
        <v>30000000</v>
      </c>
      <c r="J1781" s="25" t="s">
        <v>31</v>
      </c>
      <c r="K1781" s="25" t="s">
        <v>32</v>
      </c>
      <c r="L1781" s="26" t="s">
        <v>120</v>
      </c>
    </row>
    <row r="1782" spans="2:12" ht="135">
      <c r="B1782" s="24">
        <v>93141701</v>
      </c>
      <c r="C1782" s="28" t="s">
        <v>909</v>
      </c>
      <c r="D1782" s="25" t="s">
        <v>135</v>
      </c>
      <c r="E1782" s="25" t="s">
        <v>47</v>
      </c>
      <c r="F1782" s="25" t="s">
        <v>29</v>
      </c>
      <c r="G1782" s="25" t="s">
        <v>30</v>
      </c>
      <c r="H1782" s="27">
        <v>5500000</v>
      </c>
      <c r="I1782" s="27">
        <v>5500000</v>
      </c>
      <c r="J1782" s="25" t="s">
        <v>31</v>
      </c>
      <c r="K1782" s="25" t="s">
        <v>32</v>
      </c>
      <c r="L1782" s="26" t="s">
        <v>115</v>
      </c>
    </row>
    <row r="1783" spans="2:12" ht="135">
      <c r="B1783" s="24">
        <v>93141701</v>
      </c>
      <c r="C1783" s="28" t="s">
        <v>909</v>
      </c>
      <c r="D1783" s="25" t="s">
        <v>135</v>
      </c>
      <c r="E1783" s="25" t="s">
        <v>47</v>
      </c>
      <c r="F1783" s="25" t="s">
        <v>29</v>
      </c>
      <c r="G1783" s="25" t="s">
        <v>30</v>
      </c>
      <c r="H1783" s="27">
        <f>20000000+638242</f>
        <v>20638242</v>
      </c>
      <c r="I1783" s="27">
        <f>20000000+638242</f>
        <v>20638242</v>
      </c>
      <c r="J1783" s="25" t="s">
        <v>31</v>
      </c>
      <c r="K1783" s="25" t="s">
        <v>32</v>
      </c>
      <c r="L1783" s="26" t="s">
        <v>115</v>
      </c>
    </row>
    <row r="1784" spans="2:12" ht="120">
      <c r="B1784" s="24">
        <v>93141701</v>
      </c>
      <c r="C1784" s="28" t="s">
        <v>910</v>
      </c>
      <c r="D1784" s="25" t="s">
        <v>39</v>
      </c>
      <c r="E1784" s="25" t="s">
        <v>80</v>
      </c>
      <c r="F1784" s="25" t="s">
        <v>29</v>
      </c>
      <c r="G1784" s="25" t="s">
        <v>30</v>
      </c>
      <c r="H1784" s="27">
        <v>25000000</v>
      </c>
      <c r="I1784" s="27">
        <v>25000000</v>
      </c>
      <c r="J1784" s="25" t="s">
        <v>31</v>
      </c>
      <c r="K1784" s="25" t="s">
        <v>32</v>
      </c>
      <c r="L1784" s="26" t="s">
        <v>479</v>
      </c>
    </row>
    <row r="1785" spans="2:12" ht="60">
      <c r="B1785" s="24">
        <v>80111600</v>
      </c>
      <c r="C1785" s="28" t="s">
        <v>911</v>
      </c>
      <c r="D1785" s="25" t="s">
        <v>44</v>
      </c>
      <c r="E1785" s="25" t="s">
        <v>80</v>
      </c>
      <c r="F1785" s="25" t="s">
        <v>29</v>
      </c>
      <c r="G1785" s="25" t="s">
        <v>30</v>
      </c>
      <c r="H1785" s="27">
        <v>2000000</v>
      </c>
      <c r="I1785" s="27">
        <v>2000000</v>
      </c>
      <c r="J1785" s="25" t="s">
        <v>31</v>
      </c>
      <c r="K1785" s="25" t="s">
        <v>32</v>
      </c>
      <c r="L1785" s="26" t="s">
        <v>115</v>
      </c>
    </row>
    <row r="1786" spans="2:12" ht="45">
      <c r="B1786" s="24">
        <v>80111600</v>
      </c>
      <c r="C1786" s="28" t="s">
        <v>912</v>
      </c>
      <c r="D1786" s="25" t="s">
        <v>45</v>
      </c>
      <c r="E1786" s="25" t="s">
        <v>80</v>
      </c>
      <c r="F1786" s="25" t="s">
        <v>29</v>
      </c>
      <c r="G1786" s="25" t="s">
        <v>30</v>
      </c>
      <c r="H1786" s="27">
        <v>22000000</v>
      </c>
      <c r="I1786" s="27">
        <v>22000000</v>
      </c>
      <c r="J1786" s="25" t="s">
        <v>31</v>
      </c>
      <c r="K1786" s="25" t="s">
        <v>32</v>
      </c>
      <c r="L1786" s="26" t="s">
        <v>115</v>
      </c>
    </row>
    <row r="1787" spans="2:12" ht="105">
      <c r="B1787" s="24">
        <v>93141701</v>
      </c>
      <c r="C1787" s="28" t="s">
        <v>913</v>
      </c>
      <c r="D1787" s="25" t="s">
        <v>39</v>
      </c>
      <c r="E1787" s="25" t="s">
        <v>47</v>
      </c>
      <c r="F1787" s="25" t="s">
        <v>29</v>
      </c>
      <c r="G1787" s="25" t="s">
        <v>30</v>
      </c>
      <c r="H1787" s="27">
        <v>10000000</v>
      </c>
      <c r="I1787" s="27">
        <v>10000000</v>
      </c>
      <c r="J1787" s="25" t="s">
        <v>31</v>
      </c>
      <c r="K1787" s="25" t="s">
        <v>32</v>
      </c>
      <c r="L1787" s="26" t="s">
        <v>116</v>
      </c>
    </row>
    <row r="1788" spans="2:12" ht="105">
      <c r="B1788" s="24">
        <v>93141701</v>
      </c>
      <c r="C1788" s="28" t="s">
        <v>914</v>
      </c>
      <c r="D1788" s="25" t="s">
        <v>39</v>
      </c>
      <c r="E1788" s="25" t="s">
        <v>47</v>
      </c>
      <c r="F1788" s="25" t="s">
        <v>29</v>
      </c>
      <c r="G1788" s="25" t="s">
        <v>30</v>
      </c>
      <c r="H1788" s="27">
        <v>10000000</v>
      </c>
      <c r="I1788" s="27">
        <v>10000000</v>
      </c>
      <c r="J1788" s="25" t="s">
        <v>31</v>
      </c>
      <c r="K1788" s="25" t="s">
        <v>32</v>
      </c>
      <c r="L1788" s="26" t="s">
        <v>116</v>
      </c>
    </row>
    <row r="1789" spans="2:12" ht="90">
      <c r="B1789" s="24">
        <v>93141701</v>
      </c>
      <c r="C1789" s="28" t="s">
        <v>915</v>
      </c>
      <c r="D1789" s="25" t="s">
        <v>39</v>
      </c>
      <c r="E1789" s="25" t="s">
        <v>47</v>
      </c>
      <c r="F1789" s="25" t="s">
        <v>29</v>
      </c>
      <c r="G1789" s="25" t="s">
        <v>30</v>
      </c>
      <c r="H1789" s="27">
        <v>10000000</v>
      </c>
      <c r="I1789" s="27">
        <v>10000000</v>
      </c>
      <c r="J1789" s="25" t="s">
        <v>31</v>
      </c>
      <c r="K1789" s="25" t="s">
        <v>32</v>
      </c>
      <c r="L1789" s="26" t="s">
        <v>116</v>
      </c>
    </row>
    <row r="1790" spans="2:12" ht="75">
      <c r="B1790" s="24" t="s">
        <v>316</v>
      </c>
      <c r="C1790" s="28" t="s">
        <v>916</v>
      </c>
      <c r="D1790" s="25" t="s">
        <v>43</v>
      </c>
      <c r="E1790" s="25" t="s">
        <v>37</v>
      </c>
      <c r="F1790" s="25" t="s">
        <v>84</v>
      </c>
      <c r="G1790" s="25" t="s">
        <v>30</v>
      </c>
      <c r="H1790" s="27">
        <v>35325727</v>
      </c>
      <c r="I1790" s="27">
        <v>35325727</v>
      </c>
      <c r="J1790" s="25" t="s">
        <v>31</v>
      </c>
      <c r="K1790" s="25" t="s">
        <v>32</v>
      </c>
      <c r="L1790" s="26" t="s">
        <v>117</v>
      </c>
    </row>
    <row r="1791" spans="2:12" ht="105">
      <c r="B1791" s="24">
        <v>94131500</v>
      </c>
      <c r="C1791" s="28" t="s">
        <v>917</v>
      </c>
      <c r="D1791" s="25" t="s">
        <v>135</v>
      </c>
      <c r="E1791" s="25" t="s">
        <v>80</v>
      </c>
      <c r="F1791" s="25" t="s">
        <v>29</v>
      </c>
      <c r="G1791" s="25" t="s">
        <v>30</v>
      </c>
      <c r="H1791" s="27">
        <v>15000000</v>
      </c>
      <c r="I1791" s="27">
        <v>15000000</v>
      </c>
      <c r="J1791" s="25" t="s">
        <v>31</v>
      </c>
      <c r="K1791" s="25" t="s">
        <v>32</v>
      </c>
      <c r="L1791" s="26" t="s">
        <v>122</v>
      </c>
    </row>
    <row r="1792" spans="2:12" ht="90">
      <c r="B1792" s="24">
        <v>94131500</v>
      </c>
      <c r="C1792" s="28" t="s">
        <v>475</v>
      </c>
      <c r="D1792" s="25" t="s">
        <v>43</v>
      </c>
      <c r="E1792" s="25" t="s">
        <v>80</v>
      </c>
      <c r="F1792" s="25" t="s">
        <v>29</v>
      </c>
      <c r="G1792" s="25" t="s">
        <v>30</v>
      </c>
      <c r="H1792" s="27">
        <f>210000000-25541000-16000000</f>
        <v>168459000</v>
      </c>
      <c r="I1792" s="27">
        <f>210000000-25541000-16000000</f>
        <v>168459000</v>
      </c>
      <c r="J1792" s="25" t="s">
        <v>31</v>
      </c>
      <c r="K1792" s="25" t="s">
        <v>32</v>
      </c>
      <c r="L1792" s="26" t="s">
        <v>479</v>
      </c>
    </row>
    <row r="1793" spans="2:12" ht="135">
      <c r="B1793" s="24">
        <v>93141701</v>
      </c>
      <c r="C1793" s="28" t="s">
        <v>909</v>
      </c>
      <c r="D1793" s="25" t="s">
        <v>135</v>
      </c>
      <c r="E1793" s="25" t="s">
        <v>47</v>
      </c>
      <c r="F1793" s="25" t="s">
        <v>29</v>
      </c>
      <c r="G1793" s="25" t="s">
        <v>30</v>
      </c>
      <c r="H1793" s="27">
        <f>270000000-5000000-15000000-34400000-36200000-88100000+3400000+3400000-3400000-3400000-28500000+4300000+4300000-36100000+2000000-32659341+2359341</f>
        <v>7000000</v>
      </c>
      <c r="I1793" s="27">
        <f>270000000-5000000-15000000-34400000-36200000-88100000+3400000+3400000-3400000-3400000-28500000+4300000+4300000-36100000+2000000-32659341+2359341</f>
        <v>7000000</v>
      </c>
      <c r="J1793" s="25" t="s">
        <v>31</v>
      </c>
      <c r="K1793" s="25" t="s">
        <v>32</v>
      </c>
      <c r="L1793" s="26" t="s">
        <v>115</v>
      </c>
    </row>
    <row r="1794" spans="2:12" ht="135">
      <c r="B1794" s="24">
        <v>93141701</v>
      </c>
      <c r="C1794" s="28" t="s">
        <v>909</v>
      </c>
      <c r="D1794" s="25" t="s">
        <v>135</v>
      </c>
      <c r="E1794" s="25" t="s">
        <v>47</v>
      </c>
      <c r="F1794" s="25" t="s">
        <v>29</v>
      </c>
      <c r="G1794" s="25" t="s">
        <v>30</v>
      </c>
      <c r="H1794" s="27">
        <v>5000000</v>
      </c>
      <c r="I1794" s="27">
        <v>5000000</v>
      </c>
      <c r="J1794" s="25" t="s">
        <v>31</v>
      </c>
      <c r="K1794" s="25" t="s">
        <v>32</v>
      </c>
      <c r="L1794" s="26" t="s">
        <v>115</v>
      </c>
    </row>
    <row r="1795" spans="2:12" ht="90">
      <c r="B1795" s="24">
        <v>94131500</v>
      </c>
      <c r="C1795" s="28" t="s">
        <v>475</v>
      </c>
      <c r="D1795" s="25" t="s">
        <v>43</v>
      </c>
      <c r="E1795" s="25" t="s">
        <v>80</v>
      </c>
      <c r="F1795" s="25" t="s">
        <v>29</v>
      </c>
      <c r="G1795" s="25" t="s">
        <v>30</v>
      </c>
      <c r="H1795" s="27">
        <v>70000000</v>
      </c>
      <c r="I1795" s="27">
        <v>70000000</v>
      </c>
      <c r="J1795" s="25" t="s">
        <v>31</v>
      </c>
      <c r="K1795" s="25" t="s">
        <v>32</v>
      </c>
      <c r="L1795" s="26" t="s">
        <v>115</v>
      </c>
    </row>
    <row r="1796" spans="2:12" ht="90">
      <c r="B1796" s="24">
        <v>94131500</v>
      </c>
      <c r="C1796" s="28" t="s">
        <v>475</v>
      </c>
      <c r="D1796" s="25" t="s">
        <v>43</v>
      </c>
      <c r="E1796" s="25" t="s">
        <v>80</v>
      </c>
      <c r="F1796" s="25" t="s">
        <v>29</v>
      </c>
      <c r="G1796" s="25" t="s">
        <v>30</v>
      </c>
      <c r="H1796" s="27">
        <v>5000000</v>
      </c>
      <c r="I1796" s="27">
        <v>5000000</v>
      </c>
      <c r="J1796" s="25" t="s">
        <v>31</v>
      </c>
      <c r="K1796" s="25" t="s">
        <v>32</v>
      </c>
      <c r="L1796" s="26" t="s">
        <v>119</v>
      </c>
    </row>
    <row r="1797" spans="2:12" ht="75">
      <c r="B1797" s="24">
        <v>94131500</v>
      </c>
      <c r="C1797" s="28" t="s">
        <v>918</v>
      </c>
      <c r="D1797" s="25" t="s">
        <v>43</v>
      </c>
      <c r="E1797" s="25" t="s">
        <v>80</v>
      </c>
      <c r="F1797" s="25" t="s">
        <v>29</v>
      </c>
      <c r="G1797" s="25" t="s">
        <v>30</v>
      </c>
      <c r="H1797" s="27">
        <v>30000000</v>
      </c>
      <c r="I1797" s="27">
        <v>30000000</v>
      </c>
      <c r="J1797" s="25" t="s">
        <v>31</v>
      </c>
      <c r="K1797" s="25" t="s">
        <v>32</v>
      </c>
      <c r="L1797" s="26" t="s">
        <v>120</v>
      </c>
    </row>
    <row r="1798" spans="2:12" ht="120">
      <c r="B1798" s="24">
        <v>80121604</v>
      </c>
      <c r="C1798" s="28" t="s">
        <v>919</v>
      </c>
      <c r="D1798" s="25" t="s">
        <v>44</v>
      </c>
      <c r="E1798" s="25" t="s">
        <v>37</v>
      </c>
      <c r="F1798" s="25" t="s">
        <v>29</v>
      </c>
      <c r="G1798" s="25" t="s">
        <v>30</v>
      </c>
      <c r="H1798" s="27">
        <f>26000000+4000000-25000000+2000000+10100000</f>
        <v>17100000</v>
      </c>
      <c r="I1798" s="27">
        <f>26000000+4000000-25000000+2000000+10100000</f>
        <v>17100000</v>
      </c>
      <c r="J1798" s="25" t="s">
        <v>31</v>
      </c>
      <c r="K1798" s="25" t="s">
        <v>32</v>
      </c>
      <c r="L1798" s="26" t="s">
        <v>479</v>
      </c>
    </row>
    <row r="1799" spans="2:12" ht="120">
      <c r="B1799" s="24">
        <v>80121604</v>
      </c>
      <c r="C1799" s="28" t="s">
        <v>919</v>
      </c>
      <c r="D1799" s="25" t="s">
        <v>44</v>
      </c>
      <c r="E1799" s="25" t="s">
        <v>37</v>
      </c>
      <c r="F1799" s="25" t="s">
        <v>29</v>
      </c>
      <c r="G1799" s="25" t="s">
        <v>30</v>
      </c>
      <c r="H1799" s="27">
        <v>8000000</v>
      </c>
      <c r="I1799" s="27">
        <v>8000000</v>
      </c>
      <c r="J1799" s="25" t="s">
        <v>31</v>
      </c>
      <c r="K1799" s="25" t="s">
        <v>32</v>
      </c>
      <c r="L1799" s="26" t="s">
        <v>479</v>
      </c>
    </row>
    <row r="1800" spans="2:12" ht="120">
      <c r="B1800" s="24">
        <v>80121604</v>
      </c>
      <c r="C1800" s="28" t="s">
        <v>919</v>
      </c>
      <c r="D1800" s="25" t="s">
        <v>44</v>
      </c>
      <c r="E1800" s="25" t="s">
        <v>37</v>
      </c>
      <c r="F1800" s="25" t="s">
        <v>29</v>
      </c>
      <c r="G1800" s="25" t="s">
        <v>30</v>
      </c>
      <c r="H1800" s="27">
        <f>25541000-19500000-5500000</f>
        <v>541000</v>
      </c>
      <c r="I1800" s="27">
        <f>25541000-19500000-5500000</f>
        <v>541000</v>
      </c>
      <c r="J1800" s="25" t="s">
        <v>31</v>
      </c>
      <c r="K1800" s="25" t="s">
        <v>32</v>
      </c>
      <c r="L1800" s="26" t="s">
        <v>479</v>
      </c>
    </row>
    <row r="1801" spans="2:12" ht="120">
      <c r="B1801" s="24">
        <v>80121604</v>
      </c>
      <c r="C1801" s="28" t="s">
        <v>919</v>
      </c>
      <c r="D1801" s="25" t="s">
        <v>44</v>
      </c>
      <c r="E1801" s="25" t="s">
        <v>37</v>
      </c>
      <c r="F1801" s="25" t="s">
        <v>29</v>
      </c>
      <c r="G1801" s="25" t="s">
        <v>30</v>
      </c>
      <c r="H1801" s="27">
        <f>100000000+19617862+62000000-39900000-5000000-3000000-3000000-4000000-2000000-2000000-4120000+7000000-15000000-23000000-10000000+3000000-30000000-30000000+4000000-6912612</f>
        <v>17685250</v>
      </c>
      <c r="I1801" s="27">
        <f>100000000+19617862+62000000-39900000-5000000-3000000-3000000-4000000-2000000-2000000-4120000+7000000-15000000-23000000-10000000+3000000-30000000-30000000+4000000-6912612</f>
        <v>17685250</v>
      </c>
      <c r="J1801" s="25" t="s">
        <v>31</v>
      </c>
      <c r="K1801" s="25" t="s">
        <v>32</v>
      </c>
      <c r="L1801" s="26" t="s">
        <v>479</v>
      </c>
    </row>
    <row r="1802" spans="2:12" ht="120">
      <c r="B1802" s="24">
        <v>80121604</v>
      </c>
      <c r="C1802" s="28" t="s">
        <v>919</v>
      </c>
      <c r="D1802" s="25" t="s">
        <v>44</v>
      </c>
      <c r="E1802" s="25" t="s">
        <v>37</v>
      </c>
      <c r="F1802" s="25" t="s">
        <v>29</v>
      </c>
      <c r="G1802" s="25" t="s">
        <v>30</v>
      </c>
      <c r="H1802" s="27">
        <v>5000000</v>
      </c>
      <c r="I1802" s="27">
        <v>5000000</v>
      </c>
      <c r="J1802" s="25" t="s">
        <v>31</v>
      </c>
      <c r="K1802" s="25" t="s">
        <v>32</v>
      </c>
      <c r="L1802" s="26" t="s">
        <v>479</v>
      </c>
    </row>
    <row r="1803" spans="2:12" ht="105">
      <c r="B1803" s="24" t="s">
        <v>427</v>
      </c>
      <c r="C1803" s="28" t="s">
        <v>759</v>
      </c>
      <c r="D1803" s="25" t="s">
        <v>44</v>
      </c>
      <c r="E1803" s="25" t="s">
        <v>50</v>
      </c>
      <c r="F1803" s="25" t="s">
        <v>64</v>
      </c>
      <c r="G1803" s="25" t="s">
        <v>30</v>
      </c>
      <c r="H1803" s="27">
        <v>1063018</v>
      </c>
      <c r="I1803" s="27">
        <v>1063018</v>
      </c>
      <c r="J1803" s="25" t="s">
        <v>31</v>
      </c>
      <c r="K1803" s="25" t="s">
        <v>32</v>
      </c>
      <c r="L1803" s="26" t="s">
        <v>479</v>
      </c>
    </row>
    <row r="1804" spans="2:12" ht="90">
      <c r="B1804" s="24">
        <v>94131500</v>
      </c>
      <c r="C1804" s="28" t="s">
        <v>649</v>
      </c>
      <c r="D1804" s="25" t="s">
        <v>44</v>
      </c>
      <c r="E1804" s="25" t="s">
        <v>80</v>
      </c>
      <c r="F1804" s="25" t="s">
        <v>29</v>
      </c>
      <c r="G1804" s="25" t="s">
        <v>30</v>
      </c>
      <c r="H1804" s="27">
        <f>6912612-5000000-238862-1063018</f>
        <v>610732</v>
      </c>
      <c r="I1804" s="27">
        <f>6912612-5000000-238862-1063018</f>
        <v>610732</v>
      </c>
      <c r="J1804" s="25" t="s">
        <v>31</v>
      </c>
      <c r="K1804" s="25" t="s">
        <v>32</v>
      </c>
      <c r="L1804" s="26" t="s">
        <v>479</v>
      </c>
    </row>
    <row r="1805" spans="2:12" ht="90">
      <c r="B1805" s="24">
        <v>94131500</v>
      </c>
      <c r="C1805" s="28" t="s">
        <v>649</v>
      </c>
      <c r="D1805" s="25" t="s">
        <v>44</v>
      </c>
      <c r="E1805" s="25" t="s">
        <v>80</v>
      </c>
      <c r="F1805" s="25" t="s">
        <v>29</v>
      </c>
      <c r="G1805" s="25" t="s">
        <v>82</v>
      </c>
      <c r="H1805" s="27">
        <v>5000000</v>
      </c>
      <c r="I1805" s="27">
        <v>5000000</v>
      </c>
      <c r="J1805" s="25" t="s">
        <v>31</v>
      </c>
      <c r="K1805" s="25" t="s">
        <v>32</v>
      </c>
      <c r="L1805" s="26" t="s">
        <v>479</v>
      </c>
    </row>
    <row r="1806" spans="2:12" ht="90">
      <c r="B1806" s="24">
        <v>94131500</v>
      </c>
      <c r="C1806" s="28" t="s">
        <v>649</v>
      </c>
      <c r="D1806" s="25" t="s">
        <v>44</v>
      </c>
      <c r="E1806" s="25" t="s">
        <v>80</v>
      </c>
      <c r="F1806" s="25" t="s">
        <v>29</v>
      </c>
      <c r="G1806" s="25" t="s">
        <v>30</v>
      </c>
      <c r="H1806" s="27">
        <v>238862</v>
      </c>
      <c r="I1806" s="27">
        <v>238862</v>
      </c>
      <c r="J1806" s="25" t="s">
        <v>31</v>
      </c>
      <c r="K1806" s="25" t="s">
        <v>32</v>
      </c>
      <c r="L1806" s="26" t="s">
        <v>479</v>
      </c>
    </row>
    <row r="1807" spans="2:12" ht="45">
      <c r="B1807" s="24">
        <v>93141701</v>
      </c>
      <c r="C1807" s="28" t="s">
        <v>476</v>
      </c>
      <c r="D1807" s="25" t="s">
        <v>135</v>
      </c>
      <c r="E1807" s="25" t="s">
        <v>68</v>
      </c>
      <c r="F1807" s="25" t="s">
        <v>29</v>
      </c>
      <c r="G1807" s="25" t="s">
        <v>30</v>
      </c>
      <c r="H1807" s="27">
        <f>30000000-7000000</f>
        <v>23000000</v>
      </c>
      <c r="I1807" s="27">
        <f>30000000-7000000</f>
        <v>23000000</v>
      </c>
      <c r="J1807" s="25" t="s">
        <v>31</v>
      </c>
      <c r="K1807" s="25" t="s">
        <v>32</v>
      </c>
      <c r="L1807" s="26" t="s">
        <v>479</v>
      </c>
    </row>
    <row r="1808" spans="2:12" ht="60">
      <c r="B1808" s="24">
        <v>93141701</v>
      </c>
      <c r="C1808" s="28" t="s">
        <v>672</v>
      </c>
      <c r="D1808" s="25" t="s">
        <v>135</v>
      </c>
      <c r="E1808" s="25" t="s">
        <v>42</v>
      </c>
      <c r="F1808" s="25" t="s">
        <v>29</v>
      </c>
      <c r="G1808" s="25" t="s">
        <v>30</v>
      </c>
      <c r="H1808" s="27">
        <f>7000000+5000000</f>
        <v>12000000</v>
      </c>
      <c r="I1808" s="27">
        <f>7000000+5000000</f>
        <v>12000000</v>
      </c>
      <c r="J1808" s="25" t="s">
        <v>31</v>
      </c>
      <c r="K1808" s="25" t="s">
        <v>32</v>
      </c>
      <c r="L1808" s="26" t="s">
        <v>125</v>
      </c>
    </row>
    <row r="1809" spans="2:12" ht="90">
      <c r="B1809" s="24">
        <v>94131500</v>
      </c>
      <c r="C1809" s="28" t="s">
        <v>649</v>
      </c>
      <c r="D1809" s="25" t="s">
        <v>44</v>
      </c>
      <c r="E1809" s="25" t="s">
        <v>80</v>
      </c>
      <c r="F1809" s="25" t="s">
        <v>29</v>
      </c>
      <c r="G1809" s="25" t="s">
        <v>30</v>
      </c>
      <c r="H1809" s="27">
        <f>30000000-25146680+3000000-380000</f>
        <v>7473320</v>
      </c>
      <c r="I1809" s="27">
        <f>30000000-25146680+3000000-380000</f>
        <v>7473320</v>
      </c>
      <c r="J1809" s="25" t="s">
        <v>31</v>
      </c>
      <c r="K1809" s="25" t="s">
        <v>32</v>
      </c>
      <c r="L1809" s="26" t="s">
        <v>119</v>
      </c>
    </row>
    <row r="1810" spans="2:12" ht="90">
      <c r="B1810" s="24">
        <v>80111600</v>
      </c>
      <c r="C1810" s="28" t="s">
        <v>920</v>
      </c>
      <c r="D1810" s="25" t="s">
        <v>44</v>
      </c>
      <c r="E1810" s="25" t="s">
        <v>42</v>
      </c>
      <c r="F1810" s="25" t="s">
        <v>29</v>
      </c>
      <c r="G1810" s="25" t="s">
        <v>30</v>
      </c>
      <c r="H1810" s="27">
        <f>3680000-3300000</f>
        <v>380000</v>
      </c>
      <c r="I1810" s="27">
        <f>3680000-3300000</f>
        <v>380000</v>
      </c>
      <c r="J1810" s="25" t="s">
        <v>31</v>
      </c>
      <c r="K1810" s="25" t="s">
        <v>32</v>
      </c>
      <c r="L1810" s="26" t="s">
        <v>115</v>
      </c>
    </row>
    <row r="1811" spans="2:12" ht="90">
      <c r="B1811" s="24">
        <v>80111600</v>
      </c>
      <c r="C1811" s="28" t="s">
        <v>920</v>
      </c>
      <c r="D1811" s="25" t="s">
        <v>44</v>
      </c>
      <c r="E1811" s="25" t="s">
        <v>42</v>
      </c>
      <c r="F1811" s="25" t="s">
        <v>29</v>
      </c>
      <c r="G1811" s="25" t="s">
        <v>30</v>
      </c>
      <c r="H1811" s="27">
        <f>25146680-3000000-9337000-7787425-3200000</f>
        <v>1822255</v>
      </c>
      <c r="I1811" s="27">
        <f>25146680-3000000-9337000-7787425-3200000</f>
        <v>1822255</v>
      </c>
      <c r="J1811" s="25" t="s">
        <v>31</v>
      </c>
      <c r="K1811" s="25" t="s">
        <v>32</v>
      </c>
      <c r="L1811" s="26" t="s">
        <v>115</v>
      </c>
    </row>
    <row r="1812" spans="2:12" ht="105">
      <c r="B1812" s="24">
        <v>80111600</v>
      </c>
      <c r="C1812" s="28" t="s">
        <v>869</v>
      </c>
      <c r="D1812" s="25" t="s">
        <v>44</v>
      </c>
      <c r="E1812" s="25" t="s">
        <v>94</v>
      </c>
      <c r="F1812" s="25" t="s">
        <v>29</v>
      </c>
      <c r="G1812" s="25" t="s">
        <v>30</v>
      </c>
      <c r="H1812" s="27">
        <v>7787425</v>
      </c>
      <c r="I1812" s="27">
        <v>7787425</v>
      </c>
      <c r="J1812" s="25" t="s">
        <v>31</v>
      </c>
      <c r="K1812" s="25" t="s">
        <v>32</v>
      </c>
      <c r="L1812" s="26" t="s">
        <v>115</v>
      </c>
    </row>
    <row r="1813" spans="2:12" ht="90">
      <c r="B1813" s="24">
        <v>94131500</v>
      </c>
      <c r="C1813" s="28" t="s">
        <v>649</v>
      </c>
      <c r="D1813" s="25" t="s">
        <v>44</v>
      </c>
      <c r="E1813" s="25" t="s">
        <v>80</v>
      </c>
      <c r="F1813" s="25" t="s">
        <v>29</v>
      </c>
      <c r="G1813" s="25" t="s">
        <v>30</v>
      </c>
      <c r="H1813" s="27">
        <f>9337000-2710320</f>
        <v>6626680</v>
      </c>
      <c r="I1813" s="27">
        <f>9337000-2710320</f>
        <v>6626680</v>
      </c>
      <c r="J1813" s="25" t="s">
        <v>31</v>
      </c>
      <c r="K1813" s="25" t="s">
        <v>32</v>
      </c>
      <c r="L1813" s="26" t="s">
        <v>119</v>
      </c>
    </row>
    <row r="1814" spans="2:12" ht="90">
      <c r="B1814" s="24">
        <v>94131500</v>
      </c>
      <c r="C1814" s="28" t="s">
        <v>649</v>
      </c>
      <c r="D1814" s="25" t="s">
        <v>44</v>
      </c>
      <c r="E1814" s="25" t="s">
        <v>80</v>
      </c>
      <c r="F1814" s="25" t="s">
        <v>29</v>
      </c>
      <c r="G1814" s="25" t="s">
        <v>30</v>
      </c>
      <c r="H1814" s="27">
        <v>2710320</v>
      </c>
      <c r="I1814" s="27">
        <v>2710320</v>
      </c>
      <c r="J1814" s="25" t="s">
        <v>31</v>
      </c>
      <c r="K1814" s="25" t="s">
        <v>32</v>
      </c>
      <c r="L1814" s="26" t="s">
        <v>479</v>
      </c>
    </row>
    <row r="1815" spans="2:12" ht="120">
      <c r="B1815" s="24">
        <v>94131500</v>
      </c>
      <c r="C1815" s="28" t="s">
        <v>921</v>
      </c>
      <c r="D1815" s="25" t="s">
        <v>135</v>
      </c>
      <c r="E1815" s="25" t="s">
        <v>80</v>
      </c>
      <c r="F1815" s="25" t="s">
        <v>29</v>
      </c>
      <c r="G1815" s="25" t="s">
        <v>30</v>
      </c>
      <c r="H1815" s="27">
        <v>15000000</v>
      </c>
      <c r="I1815" s="27">
        <v>15000000</v>
      </c>
      <c r="J1815" s="25" t="s">
        <v>31</v>
      </c>
      <c r="K1815" s="25" t="s">
        <v>32</v>
      </c>
      <c r="L1815" s="26" t="s">
        <v>479</v>
      </c>
    </row>
    <row r="1816" spans="2:12" ht="135">
      <c r="B1816" s="24">
        <v>93141701</v>
      </c>
      <c r="C1816" s="28" t="s">
        <v>909</v>
      </c>
      <c r="D1816" s="25" t="s">
        <v>135</v>
      </c>
      <c r="E1816" s="25" t="s">
        <v>47</v>
      </c>
      <c r="F1816" s="25" t="s">
        <v>29</v>
      </c>
      <c r="G1816" s="25" t="s">
        <v>30</v>
      </c>
      <c r="H1816" s="27">
        <f>23000000-3000000</f>
        <v>20000000</v>
      </c>
      <c r="I1816" s="27">
        <f>23000000-3000000</f>
        <v>20000000</v>
      </c>
      <c r="J1816" s="25" t="s">
        <v>31</v>
      </c>
      <c r="K1816" s="25" t="s">
        <v>32</v>
      </c>
      <c r="L1816" s="26" t="s">
        <v>115</v>
      </c>
    </row>
    <row r="1817" spans="2:12" ht="165">
      <c r="B1817" s="24">
        <v>80111600</v>
      </c>
      <c r="C1817" s="28" t="s">
        <v>922</v>
      </c>
      <c r="D1817" s="25" t="s">
        <v>44</v>
      </c>
      <c r="E1817" s="25" t="s">
        <v>80</v>
      </c>
      <c r="F1817" s="25" t="s">
        <v>29</v>
      </c>
      <c r="G1817" s="25" t="s">
        <v>30</v>
      </c>
      <c r="H1817" s="27">
        <v>4120000</v>
      </c>
      <c r="I1817" s="27">
        <v>4120000</v>
      </c>
      <c r="J1817" s="25" t="s">
        <v>31</v>
      </c>
      <c r="K1817" s="25" t="s">
        <v>32</v>
      </c>
      <c r="L1817" s="26" t="s">
        <v>116</v>
      </c>
    </row>
    <row r="1818" spans="2:12" ht="90">
      <c r="B1818" s="24">
        <v>80111600</v>
      </c>
      <c r="C1818" s="28" t="s">
        <v>923</v>
      </c>
      <c r="D1818" s="25" t="s">
        <v>44</v>
      </c>
      <c r="E1818" s="25" t="s">
        <v>80</v>
      </c>
      <c r="F1818" s="25" t="s">
        <v>29</v>
      </c>
      <c r="G1818" s="25" t="s">
        <v>30</v>
      </c>
      <c r="H1818" s="27">
        <v>3000000</v>
      </c>
      <c r="I1818" s="27">
        <v>3000000</v>
      </c>
      <c r="J1818" s="25" t="s">
        <v>31</v>
      </c>
      <c r="K1818" s="25" t="s">
        <v>32</v>
      </c>
      <c r="L1818" s="26" t="s">
        <v>116</v>
      </c>
    </row>
    <row r="1819" spans="2:12" ht="90">
      <c r="B1819" s="24">
        <v>80111600</v>
      </c>
      <c r="C1819" s="28" t="s">
        <v>924</v>
      </c>
      <c r="D1819" s="25" t="s">
        <v>44</v>
      </c>
      <c r="E1819" s="25" t="s">
        <v>80</v>
      </c>
      <c r="F1819" s="25" t="s">
        <v>29</v>
      </c>
      <c r="G1819" s="25" t="s">
        <v>30</v>
      </c>
      <c r="H1819" s="27">
        <v>3000000</v>
      </c>
      <c r="I1819" s="27">
        <v>3000000</v>
      </c>
      <c r="J1819" s="25" t="s">
        <v>31</v>
      </c>
      <c r="K1819" s="25" t="s">
        <v>32</v>
      </c>
      <c r="L1819" s="26" t="s">
        <v>116</v>
      </c>
    </row>
    <row r="1820" spans="2:12" ht="75">
      <c r="B1820" s="24">
        <v>80111600</v>
      </c>
      <c r="C1820" s="28" t="s">
        <v>925</v>
      </c>
      <c r="D1820" s="25" t="s">
        <v>44</v>
      </c>
      <c r="E1820" s="25" t="s">
        <v>50</v>
      </c>
      <c r="F1820" s="25" t="s">
        <v>29</v>
      </c>
      <c r="G1820" s="25" t="s">
        <v>30</v>
      </c>
      <c r="H1820" s="27">
        <v>4000000</v>
      </c>
      <c r="I1820" s="27">
        <v>4000000</v>
      </c>
      <c r="J1820" s="25" t="s">
        <v>31</v>
      </c>
      <c r="K1820" s="25" t="s">
        <v>32</v>
      </c>
      <c r="L1820" s="26" t="s">
        <v>116</v>
      </c>
    </row>
    <row r="1821" spans="2:12" ht="90">
      <c r="B1821" s="24">
        <v>80111600</v>
      </c>
      <c r="C1821" s="28" t="s">
        <v>926</v>
      </c>
      <c r="D1821" s="25" t="s">
        <v>44</v>
      </c>
      <c r="E1821" s="25" t="s">
        <v>80</v>
      </c>
      <c r="F1821" s="25" t="s">
        <v>29</v>
      </c>
      <c r="G1821" s="25" t="s">
        <v>30</v>
      </c>
      <c r="H1821" s="27">
        <v>2000000</v>
      </c>
      <c r="I1821" s="27">
        <v>2000000</v>
      </c>
      <c r="J1821" s="25" t="s">
        <v>31</v>
      </c>
      <c r="K1821" s="25" t="s">
        <v>32</v>
      </c>
      <c r="L1821" s="26" t="s">
        <v>116</v>
      </c>
    </row>
    <row r="1822" spans="2:12" ht="75">
      <c r="B1822" s="24">
        <v>80111600</v>
      </c>
      <c r="C1822" s="28" t="s">
        <v>927</v>
      </c>
      <c r="D1822" s="25" t="s">
        <v>135</v>
      </c>
      <c r="E1822" s="25" t="s">
        <v>80</v>
      </c>
      <c r="F1822" s="25" t="s">
        <v>29</v>
      </c>
      <c r="G1822" s="25" t="s">
        <v>30</v>
      </c>
      <c r="H1822" s="27">
        <v>2000000</v>
      </c>
      <c r="I1822" s="27">
        <v>2000000</v>
      </c>
      <c r="J1822" s="25" t="s">
        <v>31</v>
      </c>
      <c r="K1822" s="25" t="s">
        <v>32</v>
      </c>
      <c r="L1822" s="26" t="s">
        <v>116</v>
      </c>
    </row>
    <row r="1823" spans="2:12" ht="90">
      <c r="B1823" s="24">
        <v>94131500</v>
      </c>
      <c r="C1823" s="28" t="s">
        <v>928</v>
      </c>
      <c r="D1823" s="25" t="s">
        <v>135</v>
      </c>
      <c r="E1823" s="25" t="s">
        <v>80</v>
      </c>
      <c r="F1823" s="25" t="s">
        <v>29</v>
      </c>
      <c r="G1823" s="25" t="s">
        <v>30</v>
      </c>
      <c r="H1823" s="27">
        <v>39900000</v>
      </c>
      <c r="I1823" s="27">
        <v>39900000</v>
      </c>
      <c r="J1823" s="25" t="s">
        <v>31</v>
      </c>
      <c r="K1823" s="25" t="s">
        <v>32</v>
      </c>
      <c r="L1823" s="26" t="s">
        <v>122</v>
      </c>
    </row>
    <row r="1824" spans="2:12" ht="90">
      <c r="B1824" s="24" t="s">
        <v>590</v>
      </c>
      <c r="C1824" s="28" t="s">
        <v>929</v>
      </c>
      <c r="D1824" s="25" t="s">
        <v>44</v>
      </c>
      <c r="E1824" s="25" t="s">
        <v>37</v>
      </c>
      <c r="F1824" s="25" t="s">
        <v>84</v>
      </c>
      <c r="G1824" s="25" t="s">
        <v>30</v>
      </c>
      <c r="H1824" s="27">
        <v>5000000</v>
      </c>
      <c r="I1824" s="27">
        <v>5000000</v>
      </c>
      <c r="J1824" s="25" t="s">
        <v>31</v>
      </c>
      <c r="K1824" s="25" t="s">
        <v>32</v>
      </c>
      <c r="L1824" s="26" t="s">
        <v>117</v>
      </c>
    </row>
    <row r="1825" spans="2:12" ht="90">
      <c r="B1825" s="24">
        <v>94131500</v>
      </c>
      <c r="C1825" s="28" t="s">
        <v>475</v>
      </c>
      <c r="D1825" s="25" t="s">
        <v>43</v>
      </c>
      <c r="E1825" s="25" t="s">
        <v>80</v>
      </c>
      <c r="F1825" s="25" t="s">
        <v>29</v>
      </c>
      <c r="G1825" s="25" t="s">
        <v>30</v>
      </c>
      <c r="H1825" s="27">
        <v>10150000</v>
      </c>
      <c r="I1825" s="27">
        <v>10150000</v>
      </c>
      <c r="J1825" s="25" t="s">
        <v>31</v>
      </c>
      <c r="K1825" s="25" t="s">
        <v>32</v>
      </c>
      <c r="L1825" s="26" t="s">
        <v>115</v>
      </c>
    </row>
    <row r="1826" spans="2:12" ht="90">
      <c r="B1826" s="24">
        <v>94131500</v>
      </c>
      <c r="C1826" s="28" t="s">
        <v>475</v>
      </c>
      <c r="D1826" s="25" t="s">
        <v>43</v>
      </c>
      <c r="E1826" s="25" t="s">
        <v>80</v>
      </c>
      <c r="F1826" s="25" t="s">
        <v>29</v>
      </c>
      <c r="G1826" s="25" t="s">
        <v>30</v>
      </c>
      <c r="H1826" s="27">
        <v>34732138</v>
      </c>
      <c r="I1826" s="27">
        <v>34732138</v>
      </c>
      <c r="J1826" s="25" t="s">
        <v>31</v>
      </c>
      <c r="K1826" s="25" t="s">
        <v>32</v>
      </c>
      <c r="L1826" s="26" t="s">
        <v>479</v>
      </c>
    </row>
    <row r="1827" spans="2:12" ht="90">
      <c r="B1827" s="24">
        <v>82121500</v>
      </c>
      <c r="C1827" s="28" t="s">
        <v>813</v>
      </c>
      <c r="D1827" s="25" t="s">
        <v>44</v>
      </c>
      <c r="E1827" s="25" t="s">
        <v>80</v>
      </c>
      <c r="F1827" s="25" t="s">
        <v>64</v>
      </c>
      <c r="G1827" s="25" t="s">
        <v>30</v>
      </c>
      <c r="H1827" s="27">
        <f>350046811-5600000-2000000-250000000-5000000-7500000-7500000-3800000</f>
        <v>68646811</v>
      </c>
      <c r="I1827" s="27">
        <f>350046811-5600000-2000000-250000000-5000000-7500000-7500000-3800000</f>
        <v>68646811</v>
      </c>
      <c r="J1827" s="25" t="s">
        <v>31</v>
      </c>
      <c r="K1827" s="25" t="s">
        <v>32</v>
      </c>
      <c r="L1827" s="26" t="s">
        <v>115</v>
      </c>
    </row>
    <row r="1828" spans="2:12" ht="60">
      <c r="B1828" s="24">
        <v>93141701</v>
      </c>
      <c r="C1828" s="28" t="s">
        <v>930</v>
      </c>
      <c r="D1828" s="25" t="s">
        <v>44</v>
      </c>
      <c r="E1828" s="25" t="s">
        <v>595</v>
      </c>
      <c r="F1828" s="25" t="s">
        <v>29</v>
      </c>
      <c r="G1828" s="25" t="s">
        <v>30</v>
      </c>
      <c r="H1828" s="27">
        <v>250000000</v>
      </c>
      <c r="I1828" s="27">
        <v>250000000</v>
      </c>
      <c r="J1828" s="25" t="s">
        <v>31</v>
      </c>
      <c r="K1828" s="25" t="s">
        <v>32</v>
      </c>
      <c r="L1828" s="26" t="s">
        <v>479</v>
      </c>
    </row>
    <row r="1829" spans="2:12" ht="105">
      <c r="B1829" s="24" t="s">
        <v>99</v>
      </c>
      <c r="C1829" s="28" t="s">
        <v>751</v>
      </c>
      <c r="D1829" s="25" t="s">
        <v>44</v>
      </c>
      <c r="E1829" s="25" t="s">
        <v>37</v>
      </c>
      <c r="F1829" s="25" t="s">
        <v>84</v>
      </c>
      <c r="G1829" s="25" t="s">
        <v>30</v>
      </c>
      <c r="H1829" s="27">
        <v>5600000</v>
      </c>
      <c r="I1829" s="27">
        <v>5600000</v>
      </c>
      <c r="J1829" s="25" t="s">
        <v>31</v>
      </c>
      <c r="K1829" s="25" t="s">
        <v>32</v>
      </c>
      <c r="L1829" s="26" t="s">
        <v>479</v>
      </c>
    </row>
    <row r="1830" spans="2:12" ht="90">
      <c r="B1830" s="24">
        <v>94131500</v>
      </c>
      <c r="C1830" s="28" t="s">
        <v>649</v>
      </c>
      <c r="D1830" s="25" t="s">
        <v>44</v>
      </c>
      <c r="E1830" s="25" t="s">
        <v>80</v>
      </c>
      <c r="F1830" s="25" t="s">
        <v>29</v>
      </c>
      <c r="G1830" s="25" t="s">
        <v>30</v>
      </c>
      <c r="H1830" s="27">
        <f>4000000-2000000</f>
        <v>2000000</v>
      </c>
      <c r="I1830" s="27">
        <f>4000000-2000000</f>
        <v>2000000</v>
      </c>
      <c r="J1830" s="25" t="s">
        <v>31</v>
      </c>
      <c r="K1830" s="25" t="s">
        <v>32</v>
      </c>
      <c r="L1830" s="26" t="s">
        <v>479</v>
      </c>
    </row>
    <row r="1831" spans="2:12" ht="45">
      <c r="B1831" s="24">
        <v>80111600</v>
      </c>
      <c r="C1831" s="28" t="s">
        <v>931</v>
      </c>
      <c r="D1831" s="25" t="s">
        <v>44</v>
      </c>
      <c r="E1831" s="25" t="s">
        <v>42</v>
      </c>
      <c r="F1831" s="25" t="s">
        <v>29</v>
      </c>
      <c r="G1831" s="25" t="s">
        <v>30</v>
      </c>
      <c r="H1831" s="27">
        <v>2000000</v>
      </c>
      <c r="I1831" s="27">
        <v>2000000</v>
      </c>
      <c r="J1831" s="25" t="s">
        <v>31</v>
      </c>
      <c r="K1831" s="25" t="s">
        <v>32</v>
      </c>
      <c r="L1831" s="26" t="s">
        <v>115</v>
      </c>
    </row>
    <row r="1832" spans="2:12" ht="75">
      <c r="B1832" s="24">
        <v>94131500</v>
      </c>
      <c r="C1832" s="28" t="s">
        <v>804</v>
      </c>
      <c r="D1832" s="25" t="s">
        <v>43</v>
      </c>
      <c r="E1832" s="25" t="s">
        <v>80</v>
      </c>
      <c r="F1832" s="25" t="s">
        <v>29</v>
      </c>
      <c r="G1832" s="25" t="s">
        <v>30</v>
      </c>
      <c r="H1832" s="27">
        <v>6000000</v>
      </c>
      <c r="I1832" s="27">
        <v>6000000</v>
      </c>
      <c r="J1832" s="25" t="s">
        <v>31</v>
      </c>
      <c r="K1832" s="25" t="s">
        <v>32</v>
      </c>
      <c r="L1832" s="26" t="s">
        <v>120</v>
      </c>
    </row>
    <row r="1833" spans="2:12" ht="105">
      <c r="B1833" s="24" t="s">
        <v>99</v>
      </c>
      <c r="C1833" s="28" t="s">
        <v>751</v>
      </c>
      <c r="D1833" s="25" t="s">
        <v>44</v>
      </c>
      <c r="E1833" s="25" t="s">
        <v>37</v>
      </c>
      <c r="F1833" s="25" t="s">
        <v>84</v>
      </c>
      <c r="G1833" s="25" t="s">
        <v>30</v>
      </c>
      <c r="H1833" s="27">
        <v>17000000</v>
      </c>
      <c r="I1833" s="27">
        <v>17000000</v>
      </c>
      <c r="J1833" s="25" t="s">
        <v>31</v>
      </c>
      <c r="K1833" s="25" t="s">
        <v>32</v>
      </c>
      <c r="L1833" s="26" t="s">
        <v>117</v>
      </c>
    </row>
    <row r="1834" spans="2:12" ht="90">
      <c r="B1834" s="24" t="s">
        <v>427</v>
      </c>
      <c r="C1834" s="28" t="s">
        <v>932</v>
      </c>
      <c r="D1834" s="25" t="s">
        <v>135</v>
      </c>
      <c r="E1834" s="25" t="s">
        <v>50</v>
      </c>
      <c r="F1834" s="25" t="s">
        <v>64</v>
      </c>
      <c r="G1834" s="25" t="s">
        <v>30</v>
      </c>
      <c r="H1834" s="27">
        <v>19000000</v>
      </c>
      <c r="I1834" s="27">
        <v>19000000</v>
      </c>
      <c r="J1834" s="25" t="s">
        <v>31</v>
      </c>
      <c r="K1834" s="25" t="s">
        <v>32</v>
      </c>
      <c r="L1834" s="26" t="s">
        <v>115</v>
      </c>
    </row>
    <row r="1835" spans="2:12" ht="90">
      <c r="B1835" s="24">
        <v>78102200</v>
      </c>
      <c r="C1835" s="28" t="s">
        <v>933</v>
      </c>
      <c r="D1835" s="25" t="s">
        <v>135</v>
      </c>
      <c r="E1835" s="25" t="s">
        <v>35</v>
      </c>
      <c r="F1835" s="25" t="s">
        <v>84</v>
      </c>
      <c r="G1835" s="25" t="s">
        <v>30</v>
      </c>
      <c r="H1835" s="27">
        <v>33000000</v>
      </c>
      <c r="I1835" s="27">
        <v>33000000</v>
      </c>
      <c r="J1835" s="25" t="s">
        <v>31</v>
      </c>
      <c r="K1835" s="25" t="s">
        <v>32</v>
      </c>
      <c r="L1835" s="26" t="s">
        <v>115</v>
      </c>
    </row>
    <row r="1836" spans="2:12" ht="75">
      <c r="B1836" s="24">
        <v>94131500</v>
      </c>
      <c r="C1836" s="28" t="s">
        <v>804</v>
      </c>
      <c r="D1836" s="25" t="s">
        <v>43</v>
      </c>
      <c r="E1836" s="25" t="s">
        <v>80</v>
      </c>
      <c r="F1836" s="25" t="s">
        <v>29</v>
      </c>
      <c r="G1836" s="25" t="s">
        <v>30</v>
      </c>
      <c r="H1836" s="27">
        <v>27500000</v>
      </c>
      <c r="I1836" s="27">
        <v>27500000</v>
      </c>
      <c r="J1836" s="25" t="s">
        <v>31</v>
      </c>
      <c r="K1836" s="25" t="s">
        <v>32</v>
      </c>
      <c r="L1836" s="26" t="s">
        <v>115</v>
      </c>
    </row>
    <row r="1837" spans="2:12" ht="90">
      <c r="B1837" s="24">
        <v>94131500</v>
      </c>
      <c r="C1837" s="28" t="s">
        <v>324</v>
      </c>
      <c r="D1837" s="25" t="s">
        <v>45</v>
      </c>
      <c r="E1837" s="25" t="s">
        <v>80</v>
      </c>
      <c r="F1837" s="25" t="s">
        <v>29</v>
      </c>
      <c r="G1837" s="25" t="s">
        <v>30</v>
      </c>
      <c r="H1837" s="27">
        <v>234239446</v>
      </c>
      <c r="I1837" s="27">
        <v>234239446</v>
      </c>
      <c r="J1837" s="25" t="s">
        <v>31</v>
      </c>
      <c r="K1837" s="25" t="s">
        <v>32</v>
      </c>
      <c r="L1837" s="26" t="s">
        <v>479</v>
      </c>
    </row>
    <row r="1838" spans="2:12" ht="90">
      <c r="B1838" s="24">
        <v>94131500</v>
      </c>
      <c r="C1838" s="28" t="s">
        <v>324</v>
      </c>
      <c r="D1838" s="25" t="s">
        <v>55</v>
      </c>
      <c r="E1838" s="25" t="s">
        <v>80</v>
      </c>
      <c r="F1838" s="25" t="s">
        <v>29</v>
      </c>
      <c r="G1838" s="25" t="s">
        <v>30</v>
      </c>
      <c r="H1838" s="27">
        <v>150000000</v>
      </c>
      <c r="I1838" s="27">
        <v>150000000</v>
      </c>
      <c r="J1838" s="25" t="s">
        <v>31</v>
      </c>
      <c r="K1838" s="25" t="s">
        <v>32</v>
      </c>
      <c r="L1838" s="26" t="s">
        <v>479</v>
      </c>
    </row>
    <row r="1839" spans="2:12" ht="90">
      <c r="B1839" s="24">
        <v>94131500</v>
      </c>
      <c r="C1839" s="28" t="s">
        <v>324</v>
      </c>
      <c r="D1839" s="25" t="s">
        <v>55</v>
      </c>
      <c r="E1839" s="25" t="s">
        <v>80</v>
      </c>
      <c r="F1839" s="25" t="s">
        <v>29</v>
      </c>
      <c r="G1839" s="25" t="s">
        <v>30</v>
      </c>
      <c r="H1839" s="27">
        <f>443700000-24500000</f>
        <v>419200000</v>
      </c>
      <c r="I1839" s="27">
        <f>443700000-24500000</f>
        <v>419200000</v>
      </c>
      <c r="J1839" s="25" t="s">
        <v>31</v>
      </c>
      <c r="K1839" s="25" t="s">
        <v>32</v>
      </c>
      <c r="L1839" s="26" t="s">
        <v>479</v>
      </c>
    </row>
    <row r="1840" spans="2:12" ht="90">
      <c r="B1840" s="24">
        <v>93141701</v>
      </c>
      <c r="C1840" s="28" t="s">
        <v>934</v>
      </c>
      <c r="D1840" s="25" t="s">
        <v>49</v>
      </c>
      <c r="E1840" s="25" t="s">
        <v>80</v>
      </c>
      <c r="F1840" s="25" t="s">
        <v>29</v>
      </c>
      <c r="G1840" s="25" t="s">
        <v>30</v>
      </c>
      <c r="H1840" s="27">
        <f>250000000+40000000</f>
        <v>290000000</v>
      </c>
      <c r="I1840" s="27">
        <f>250000000+40000000</f>
        <v>290000000</v>
      </c>
      <c r="J1840" s="25" t="s">
        <v>31</v>
      </c>
      <c r="K1840" s="25" t="s">
        <v>32</v>
      </c>
      <c r="L1840" s="26" t="s">
        <v>479</v>
      </c>
    </row>
    <row r="1841" spans="2:12" ht="90">
      <c r="B1841" s="24">
        <v>93141701</v>
      </c>
      <c r="C1841" s="28" t="s">
        <v>779</v>
      </c>
      <c r="D1841" s="25" t="s">
        <v>55</v>
      </c>
      <c r="E1841" s="25" t="s">
        <v>80</v>
      </c>
      <c r="F1841" s="25" t="s">
        <v>29</v>
      </c>
      <c r="G1841" s="25" t="s">
        <v>30</v>
      </c>
      <c r="H1841" s="27">
        <v>2170000</v>
      </c>
      <c r="I1841" s="27">
        <v>2170000</v>
      </c>
      <c r="J1841" s="25" t="s">
        <v>31</v>
      </c>
      <c r="K1841" s="25" t="s">
        <v>32</v>
      </c>
      <c r="L1841" s="26" t="s">
        <v>479</v>
      </c>
    </row>
    <row r="1842" spans="2:12" ht="90">
      <c r="B1842" s="24">
        <v>93141701</v>
      </c>
      <c r="C1842" s="28" t="s">
        <v>779</v>
      </c>
      <c r="D1842" s="25" t="s">
        <v>55</v>
      </c>
      <c r="E1842" s="25" t="s">
        <v>80</v>
      </c>
      <c r="F1842" s="25" t="s">
        <v>29</v>
      </c>
      <c r="G1842" s="25" t="s">
        <v>30</v>
      </c>
      <c r="H1842" s="27">
        <v>8250000</v>
      </c>
      <c r="I1842" s="27">
        <v>8250000</v>
      </c>
      <c r="J1842" s="25" t="s">
        <v>31</v>
      </c>
      <c r="K1842" s="25" t="s">
        <v>32</v>
      </c>
      <c r="L1842" s="26" t="s">
        <v>479</v>
      </c>
    </row>
    <row r="1843" spans="2:12" ht="90">
      <c r="B1843" s="24">
        <v>94131500</v>
      </c>
      <c r="C1843" s="28" t="s">
        <v>649</v>
      </c>
      <c r="D1843" s="25" t="s">
        <v>44</v>
      </c>
      <c r="E1843" s="25" t="s">
        <v>80</v>
      </c>
      <c r="F1843" s="25" t="s">
        <v>29</v>
      </c>
      <c r="G1843" s="25" t="s">
        <v>30</v>
      </c>
      <c r="H1843" s="27">
        <f>30000000-21000000-8000000+1000000</f>
        <v>2000000</v>
      </c>
      <c r="I1843" s="27">
        <f>30000000-21000000-8000000+1000000</f>
        <v>2000000</v>
      </c>
      <c r="J1843" s="25" t="s">
        <v>31</v>
      </c>
      <c r="K1843" s="25" t="s">
        <v>32</v>
      </c>
      <c r="L1843" s="26" t="s">
        <v>479</v>
      </c>
    </row>
    <row r="1844" spans="2:12" ht="75">
      <c r="B1844" s="24">
        <v>94131500</v>
      </c>
      <c r="C1844" s="28" t="s">
        <v>478</v>
      </c>
      <c r="D1844" s="25" t="s">
        <v>52</v>
      </c>
      <c r="E1844" s="25" t="s">
        <v>80</v>
      </c>
      <c r="F1844" s="25" t="s">
        <v>29</v>
      </c>
      <c r="G1844" s="25" t="s">
        <v>30</v>
      </c>
      <c r="H1844" s="27">
        <f>1000000000+264000000-160000000</f>
        <v>1104000000</v>
      </c>
      <c r="I1844" s="27">
        <f>1000000000+264000000-160000000</f>
        <v>1104000000</v>
      </c>
      <c r="J1844" s="25" t="s">
        <v>31</v>
      </c>
      <c r="K1844" s="25" t="s">
        <v>32</v>
      </c>
      <c r="L1844" s="26" t="s">
        <v>479</v>
      </c>
    </row>
    <row r="1845" spans="2:12" ht="75">
      <c r="B1845" s="24">
        <v>80141614</v>
      </c>
      <c r="C1845" s="28" t="s">
        <v>935</v>
      </c>
      <c r="D1845" s="25" t="s">
        <v>55</v>
      </c>
      <c r="E1845" s="25" t="s">
        <v>37</v>
      </c>
      <c r="F1845" s="25" t="s">
        <v>29</v>
      </c>
      <c r="G1845" s="25" t="s">
        <v>30</v>
      </c>
      <c r="H1845" s="27">
        <v>50000000</v>
      </c>
      <c r="I1845" s="27">
        <v>50000000</v>
      </c>
      <c r="J1845" s="25" t="s">
        <v>31</v>
      </c>
      <c r="K1845" s="25" t="s">
        <v>32</v>
      </c>
      <c r="L1845" s="26" t="s">
        <v>479</v>
      </c>
    </row>
    <row r="1846" spans="2:12" ht="60">
      <c r="B1846" s="24">
        <v>93141701</v>
      </c>
      <c r="C1846" s="28" t="s">
        <v>936</v>
      </c>
      <c r="D1846" s="25" t="s">
        <v>52</v>
      </c>
      <c r="E1846" s="25" t="s">
        <v>80</v>
      </c>
      <c r="F1846" s="25" t="s">
        <v>29</v>
      </c>
      <c r="G1846" s="25" t="s">
        <v>30</v>
      </c>
      <c r="H1846" s="27">
        <f>70000000+1000000</f>
        <v>71000000</v>
      </c>
      <c r="I1846" s="27">
        <f>70000000+1000000</f>
        <v>71000000</v>
      </c>
      <c r="J1846" s="25" t="s">
        <v>31</v>
      </c>
      <c r="K1846" s="25" t="s">
        <v>32</v>
      </c>
      <c r="L1846" s="26" t="s">
        <v>479</v>
      </c>
    </row>
    <row r="1847" spans="2:12" ht="75">
      <c r="B1847" s="24">
        <v>94131500</v>
      </c>
      <c r="C1847" s="28" t="s">
        <v>474</v>
      </c>
      <c r="D1847" s="25" t="s">
        <v>52</v>
      </c>
      <c r="E1847" s="25" t="s">
        <v>80</v>
      </c>
      <c r="F1847" s="25" t="s">
        <v>29</v>
      </c>
      <c r="G1847" s="25" t="s">
        <v>30</v>
      </c>
      <c r="H1847" s="27">
        <f>171284000+78716000</f>
        <v>250000000</v>
      </c>
      <c r="I1847" s="27">
        <f>171284000+78716000</f>
        <v>250000000</v>
      </c>
      <c r="J1847" s="25" t="s">
        <v>31</v>
      </c>
      <c r="K1847" s="25" t="s">
        <v>32</v>
      </c>
      <c r="L1847" s="26" t="s">
        <v>479</v>
      </c>
    </row>
    <row r="1848" spans="2:12" ht="105">
      <c r="B1848" s="24">
        <v>93141701</v>
      </c>
      <c r="C1848" s="28" t="s">
        <v>937</v>
      </c>
      <c r="D1848" s="25" t="s">
        <v>44</v>
      </c>
      <c r="E1848" s="25" t="s">
        <v>42</v>
      </c>
      <c r="F1848" s="25" t="s">
        <v>29</v>
      </c>
      <c r="G1848" s="25" t="s">
        <v>82</v>
      </c>
      <c r="H1848" s="27">
        <f>14000000-12600000</f>
        <v>1400000</v>
      </c>
      <c r="I1848" s="27">
        <f>14000000-12600000</f>
        <v>1400000</v>
      </c>
      <c r="J1848" s="25" t="s">
        <v>31</v>
      </c>
      <c r="K1848" s="25" t="s">
        <v>32</v>
      </c>
      <c r="L1848" s="26" t="s">
        <v>119</v>
      </c>
    </row>
    <row r="1849" spans="2:12" ht="60">
      <c r="B1849" s="24">
        <v>80111600</v>
      </c>
      <c r="C1849" s="28" t="s">
        <v>938</v>
      </c>
      <c r="D1849" s="25" t="s">
        <v>43</v>
      </c>
      <c r="E1849" s="25" t="s">
        <v>62</v>
      </c>
      <c r="F1849" s="25" t="s">
        <v>29</v>
      </c>
      <c r="G1849" s="25" t="s">
        <v>82</v>
      </c>
      <c r="H1849" s="27">
        <v>12600000</v>
      </c>
      <c r="I1849" s="27">
        <v>12600000</v>
      </c>
      <c r="J1849" s="25" t="s">
        <v>31</v>
      </c>
      <c r="K1849" s="25" t="s">
        <v>32</v>
      </c>
      <c r="L1849" s="26" t="s">
        <v>119</v>
      </c>
    </row>
    <row r="1850" spans="2:12" ht="60">
      <c r="B1850" s="24">
        <v>80111600</v>
      </c>
      <c r="C1850" s="28" t="s">
        <v>938</v>
      </c>
      <c r="D1850" s="25" t="s">
        <v>36</v>
      </c>
      <c r="E1850" s="25" t="s">
        <v>62</v>
      </c>
      <c r="F1850" s="25" t="s">
        <v>29</v>
      </c>
      <c r="G1850" s="25" t="s">
        <v>82</v>
      </c>
      <c r="H1850" s="27">
        <v>14000000</v>
      </c>
      <c r="I1850" s="27">
        <v>14000000</v>
      </c>
      <c r="J1850" s="25" t="s">
        <v>31</v>
      </c>
      <c r="K1850" s="25" t="s">
        <v>32</v>
      </c>
      <c r="L1850" s="26" t="s">
        <v>119</v>
      </c>
    </row>
    <row r="1851" spans="2:12" ht="105">
      <c r="B1851" s="24">
        <v>93141701</v>
      </c>
      <c r="C1851" s="28" t="s">
        <v>937</v>
      </c>
      <c r="D1851" s="25" t="s">
        <v>44</v>
      </c>
      <c r="E1851" s="25" t="s">
        <v>42</v>
      </c>
      <c r="F1851" s="25" t="s">
        <v>29</v>
      </c>
      <c r="G1851" s="25" t="s">
        <v>82</v>
      </c>
      <c r="H1851" s="27">
        <v>46353171</v>
      </c>
      <c r="I1851" s="27">
        <v>46353171</v>
      </c>
      <c r="J1851" s="25" t="s">
        <v>31</v>
      </c>
      <c r="K1851" s="25" t="s">
        <v>32</v>
      </c>
      <c r="L1851" s="26" t="s">
        <v>119</v>
      </c>
    </row>
    <row r="1852" spans="2:12" ht="105">
      <c r="B1852" s="24">
        <v>93141701</v>
      </c>
      <c r="C1852" s="28" t="s">
        <v>937</v>
      </c>
      <c r="D1852" s="25" t="s">
        <v>44</v>
      </c>
      <c r="E1852" s="25" t="s">
        <v>42</v>
      </c>
      <c r="F1852" s="25" t="s">
        <v>29</v>
      </c>
      <c r="G1852" s="25" t="s">
        <v>82</v>
      </c>
      <c r="H1852" s="27">
        <v>37396829</v>
      </c>
      <c r="I1852" s="27">
        <v>37396829</v>
      </c>
      <c r="J1852" s="25" t="s">
        <v>31</v>
      </c>
      <c r="K1852" s="25" t="s">
        <v>32</v>
      </c>
      <c r="L1852" s="26" t="s">
        <v>119</v>
      </c>
    </row>
    <row r="1853" spans="2:12" ht="75">
      <c r="B1853" s="24">
        <v>94131500</v>
      </c>
      <c r="C1853" s="28" t="s">
        <v>400</v>
      </c>
      <c r="D1853" s="25" t="s">
        <v>39</v>
      </c>
      <c r="E1853" s="25" t="s">
        <v>80</v>
      </c>
      <c r="F1853" s="25" t="s">
        <v>29</v>
      </c>
      <c r="G1853" s="25" t="s">
        <v>82</v>
      </c>
      <c r="H1853" s="27">
        <v>150000000</v>
      </c>
      <c r="I1853" s="27">
        <v>150000000</v>
      </c>
      <c r="J1853" s="25" t="s">
        <v>31</v>
      </c>
      <c r="K1853" s="25" t="s">
        <v>32</v>
      </c>
      <c r="L1853" s="26" t="s">
        <v>119</v>
      </c>
    </row>
    <row r="1854" spans="2:12" ht="105">
      <c r="B1854" s="24">
        <v>94131500</v>
      </c>
      <c r="C1854" s="28" t="s">
        <v>939</v>
      </c>
      <c r="D1854" s="25" t="s">
        <v>49</v>
      </c>
      <c r="E1854" s="25" t="s">
        <v>80</v>
      </c>
      <c r="F1854" s="25" t="s">
        <v>29</v>
      </c>
      <c r="G1854" s="25" t="s">
        <v>30</v>
      </c>
      <c r="H1854" s="27">
        <f>291000000-150000000-41000000-10500000</f>
        <v>89500000</v>
      </c>
      <c r="I1854" s="27">
        <f>291000000-150000000-41000000-10500000</f>
        <v>89500000</v>
      </c>
      <c r="J1854" s="25" t="s">
        <v>31</v>
      </c>
      <c r="K1854" s="25" t="s">
        <v>32</v>
      </c>
      <c r="L1854" s="26" t="s">
        <v>119</v>
      </c>
    </row>
    <row r="1855" spans="2:12" ht="90">
      <c r="B1855" s="24">
        <v>94131500</v>
      </c>
      <c r="C1855" s="28" t="s">
        <v>940</v>
      </c>
      <c r="D1855" s="25" t="s">
        <v>45</v>
      </c>
      <c r="E1855" s="25" t="s">
        <v>80</v>
      </c>
      <c r="F1855" s="25" t="s">
        <v>29</v>
      </c>
      <c r="G1855" s="25" t="s">
        <v>30</v>
      </c>
      <c r="H1855" s="27">
        <v>41000000</v>
      </c>
      <c r="I1855" s="27">
        <v>41000000</v>
      </c>
      <c r="J1855" s="25" t="s">
        <v>31</v>
      </c>
      <c r="K1855" s="25" t="s">
        <v>32</v>
      </c>
      <c r="L1855" s="26" t="s">
        <v>119</v>
      </c>
    </row>
    <row r="1856" spans="2:12" ht="90">
      <c r="B1856" s="24">
        <v>94131500</v>
      </c>
      <c r="C1856" s="28" t="s">
        <v>649</v>
      </c>
      <c r="D1856" s="25" t="s">
        <v>44</v>
      </c>
      <c r="E1856" s="25" t="s">
        <v>80</v>
      </c>
      <c r="F1856" s="25" t="s">
        <v>29</v>
      </c>
      <c r="G1856" s="25" t="s">
        <v>30</v>
      </c>
      <c r="H1856" s="27">
        <f>150000000-15900000-63000000-28000000-13000000-2100000-13300000+300000+900000</f>
        <v>15900000</v>
      </c>
      <c r="I1856" s="27">
        <f>150000000-15900000-63000000-28000000-13000000-2100000-13300000+300000+900000</f>
        <v>15900000</v>
      </c>
      <c r="J1856" s="25" t="s">
        <v>31</v>
      </c>
      <c r="K1856" s="25" t="s">
        <v>32</v>
      </c>
      <c r="L1856" s="26" t="s">
        <v>119</v>
      </c>
    </row>
    <row r="1857" spans="2:12" ht="90">
      <c r="B1857" s="24">
        <v>94131500</v>
      </c>
      <c r="C1857" s="28" t="s">
        <v>940</v>
      </c>
      <c r="D1857" s="25" t="s">
        <v>45</v>
      </c>
      <c r="E1857" s="25" t="s">
        <v>80</v>
      </c>
      <c r="F1857" s="25" t="s">
        <v>29</v>
      </c>
      <c r="G1857" s="25" t="s">
        <v>30</v>
      </c>
      <c r="H1857" s="27">
        <v>109000000</v>
      </c>
      <c r="I1857" s="27">
        <v>109000000</v>
      </c>
      <c r="J1857" s="25" t="s">
        <v>31</v>
      </c>
      <c r="K1857" s="25" t="s">
        <v>32</v>
      </c>
      <c r="L1857" s="26" t="s">
        <v>119</v>
      </c>
    </row>
    <row r="1858" spans="2:12" ht="105">
      <c r="B1858" s="24">
        <v>93141701</v>
      </c>
      <c r="C1858" s="28" t="s">
        <v>870</v>
      </c>
      <c r="D1858" s="25" t="s">
        <v>39</v>
      </c>
      <c r="E1858" s="25" t="s">
        <v>47</v>
      </c>
      <c r="F1858" s="25" t="s">
        <v>29</v>
      </c>
      <c r="G1858" s="25" t="s">
        <v>30</v>
      </c>
      <c r="H1858" s="27">
        <f aca="true" t="shared" si="1" ref="H1858:I1862">5000000+1000000</f>
        <v>6000000</v>
      </c>
      <c r="I1858" s="27">
        <f t="shared" si="1"/>
        <v>6000000</v>
      </c>
      <c r="J1858" s="25" t="s">
        <v>31</v>
      </c>
      <c r="K1858" s="25" t="s">
        <v>32</v>
      </c>
      <c r="L1858" s="26" t="s">
        <v>120</v>
      </c>
    </row>
    <row r="1859" spans="2:12" ht="105">
      <c r="B1859" s="24">
        <v>93141701</v>
      </c>
      <c r="C1859" s="28" t="s">
        <v>870</v>
      </c>
      <c r="D1859" s="25" t="s">
        <v>39</v>
      </c>
      <c r="E1859" s="25" t="s">
        <v>47</v>
      </c>
      <c r="F1859" s="25" t="s">
        <v>29</v>
      </c>
      <c r="G1859" s="25" t="s">
        <v>30</v>
      </c>
      <c r="H1859" s="27">
        <f t="shared" si="1"/>
        <v>6000000</v>
      </c>
      <c r="I1859" s="27">
        <f t="shared" si="1"/>
        <v>6000000</v>
      </c>
      <c r="J1859" s="25" t="s">
        <v>31</v>
      </c>
      <c r="K1859" s="25" t="s">
        <v>32</v>
      </c>
      <c r="L1859" s="26" t="s">
        <v>121</v>
      </c>
    </row>
    <row r="1860" spans="2:12" ht="105">
      <c r="B1860" s="24">
        <v>93141701</v>
      </c>
      <c r="C1860" s="28" t="s">
        <v>870</v>
      </c>
      <c r="D1860" s="25" t="s">
        <v>39</v>
      </c>
      <c r="E1860" s="25" t="s">
        <v>47</v>
      </c>
      <c r="F1860" s="25" t="s">
        <v>29</v>
      </c>
      <c r="G1860" s="25" t="s">
        <v>30</v>
      </c>
      <c r="H1860" s="27">
        <f t="shared" si="1"/>
        <v>6000000</v>
      </c>
      <c r="I1860" s="27">
        <f t="shared" si="1"/>
        <v>6000000</v>
      </c>
      <c r="J1860" s="25" t="s">
        <v>31</v>
      </c>
      <c r="K1860" s="25" t="s">
        <v>32</v>
      </c>
      <c r="L1860" s="26" t="s">
        <v>122</v>
      </c>
    </row>
    <row r="1861" spans="2:12" ht="105">
      <c r="B1861" s="24">
        <v>93141701</v>
      </c>
      <c r="C1861" s="28" t="s">
        <v>870</v>
      </c>
      <c r="D1861" s="25" t="s">
        <v>39</v>
      </c>
      <c r="E1861" s="25" t="s">
        <v>47</v>
      </c>
      <c r="F1861" s="25" t="s">
        <v>29</v>
      </c>
      <c r="G1861" s="25" t="s">
        <v>30</v>
      </c>
      <c r="H1861" s="27">
        <f t="shared" si="1"/>
        <v>6000000</v>
      </c>
      <c r="I1861" s="27">
        <f t="shared" si="1"/>
        <v>6000000</v>
      </c>
      <c r="J1861" s="25" t="s">
        <v>31</v>
      </c>
      <c r="K1861" s="25" t="s">
        <v>32</v>
      </c>
      <c r="L1861" s="26" t="s">
        <v>123</v>
      </c>
    </row>
    <row r="1862" spans="2:12" ht="90">
      <c r="B1862" s="24">
        <v>93141701</v>
      </c>
      <c r="C1862" s="28" t="s">
        <v>470</v>
      </c>
      <c r="D1862" s="25" t="s">
        <v>135</v>
      </c>
      <c r="E1862" s="25" t="s">
        <v>79</v>
      </c>
      <c r="F1862" s="25" t="s">
        <v>29</v>
      </c>
      <c r="G1862" s="25" t="s">
        <v>30</v>
      </c>
      <c r="H1862" s="27">
        <f t="shared" si="1"/>
        <v>6000000</v>
      </c>
      <c r="I1862" s="27">
        <f t="shared" si="1"/>
        <v>6000000</v>
      </c>
      <c r="J1862" s="25" t="s">
        <v>31</v>
      </c>
      <c r="K1862" s="25" t="s">
        <v>32</v>
      </c>
      <c r="L1862" s="26" t="s">
        <v>116</v>
      </c>
    </row>
    <row r="1863" spans="2:12" ht="60">
      <c r="B1863" s="24">
        <v>93141701</v>
      </c>
      <c r="C1863" s="28" t="s">
        <v>469</v>
      </c>
      <c r="D1863" s="25" t="s">
        <v>45</v>
      </c>
      <c r="E1863" s="25" t="s">
        <v>80</v>
      </c>
      <c r="F1863" s="25" t="s">
        <v>29</v>
      </c>
      <c r="G1863" s="25" t="s">
        <v>30</v>
      </c>
      <c r="H1863" s="27">
        <v>5000000</v>
      </c>
      <c r="I1863" s="27">
        <v>5000000</v>
      </c>
      <c r="J1863" s="25" t="s">
        <v>31</v>
      </c>
      <c r="K1863" s="25" t="s">
        <v>32</v>
      </c>
      <c r="L1863" s="26" t="s">
        <v>119</v>
      </c>
    </row>
    <row r="1864" spans="2:12" ht="105">
      <c r="B1864" s="24">
        <v>93141701</v>
      </c>
      <c r="C1864" s="28" t="s">
        <v>870</v>
      </c>
      <c r="D1864" s="25" t="s">
        <v>39</v>
      </c>
      <c r="E1864" s="25" t="s">
        <v>47</v>
      </c>
      <c r="F1864" s="25" t="s">
        <v>29</v>
      </c>
      <c r="G1864" s="25" t="s">
        <v>30</v>
      </c>
      <c r="H1864" s="27">
        <f>20000000-1000000-4000000</f>
        <v>15000000</v>
      </c>
      <c r="I1864" s="27">
        <f>20000000-1000000-4000000</f>
        <v>15000000</v>
      </c>
      <c r="J1864" s="25" t="s">
        <v>31</v>
      </c>
      <c r="K1864" s="25" t="s">
        <v>32</v>
      </c>
      <c r="L1864" s="26" t="s">
        <v>124</v>
      </c>
    </row>
    <row r="1865" spans="2:12" ht="75">
      <c r="B1865" s="24">
        <v>80111600</v>
      </c>
      <c r="C1865" s="28" t="s">
        <v>941</v>
      </c>
      <c r="D1865" s="25" t="s">
        <v>135</v>
      </c>
      <c r="E1865" s="25" t="s">
        <v>76</v>
      </c>
      <c r="F1865" s="25" t="s">
        <v>29</v>
      </c>
      <c r="G1865" s="25" t="s">
        <v>30</v>
      </c>
      <c r="H1865" s="27">
        <v>3000000</v>
      </c>
      <c r="I1865" s="27">
        <v>3000000</v>
      </c>
      <c r="J1865" s="25" t="s">
        <v>31</v>
      </c>
      <c r="K1865" s="25" t="s">
        <v>32</v>
      </c>
      <c r="L1865" s="26" t="s">
        <v>33</v>
      </c>
    </row>
    <row r="1866" spans="2:12" ht="90">
      <c r="B1866" s="24">
        <v>80111600</v>
      </c>
      <c r="C1866" s="28" t="s">
        <v>942</v>
      </c>
      <c r="D1866" s="25" t="s">
        <v>44</v>
      </c>
      <c r="E1866" s="25" t="s">
        <v>42</v>
      </c>
      <c r="F1866" s="25" t="s">
        <v>29</v>
      </c>
      <c r="G1866" s="25" t="s">
        <v>30</v>
      </c>
      <c r="H1866" s="27">
        <f>11500000-1600000</f>
        <v>9900000</v>
      </c>
      <c r="I1866" s="27">
        <f>11500000-1600000</f>
        <v>9900000</v>
      </c>
      <c r="J1866" s="25" t="s">
        <v>31</v>
      </c>
      <c r="K1866" s="25" t="s">
        <v>32</v>
      </c>
      <c r="L1866" s="26" t="s">
        <v>33</v>
      </c>
    </row>
    <row r="1867" spans="2:12" ht="60">
      <c r="B1867" s="24">
        <v>80111600</v>
      </c>
      <c r="C1867" s="28" t="s">
        <v>943</v>
      </c>
      <c r="D1867" s="25" t="s">
        <v>44</v>
      </c>
      <c r="E1867" s="25" t="s">
        <v>42</v>
      </c>
      <c r="F1867" s="25" t="s">
        <v>29</v>
      </c>
      <c r="G1867" s="25" t="s">
        <v>30</v>
      </c>
      <c r="H1867" s="27">
        <f>1600000+1200000</f>
        <v>2800000</v>
      </c>
      <c r="I1867" s="27">
        <f>1600000+1200000</f>
        <v>2800000</v>
      </c>
      <c r="J1867" s="25" t="s">
        <v>31</v>
      </c>
      <c r="K1867" s="25" t="s">
        <v>32</v>
      </c>
      <c r="L1867" s="26" t="s">
        <v>33</v>
      </c>
    </row>
    <row r="1868" spans="2:12" ht="75">
      <c r="B1868" s="24">
        <v>93141701</v>
      </c>
      <c r="C1868" s="28" t="s">
        <v>944</v>
      </c>
      <c r="D1868" s="25" t="s">
        <v>135</v>
      </c>
      <c r="E1868" s="25" t="s">
        <v>42</v>
      </c>
      <c r="F1868" s="25" t="s">
        <v>29</v>
      </c>
      <c r="G1868" s="25" t="s">
        <v>30</v>
      </c>
      <c r="H1868" s="27">
        <v>39869754</v>
      </c>
      <c r="I1868" s="27">
        <v>39869754</v>
      </c>
      <c r="J1868" s="25" t="s">
        <v>31</v>
      </c>
      <c r="K1868" s="25" t="s">
        <v>32</v>
      </c>
      <c r="L1868" s="26" t="s">
        <v>33</v>
      </c>
    </row>
    <row r="1869" spans="2:12" ht="60">
      <c r="B1869" s="24">
        <v>80111600</v>
      </c>
      <c r="C1869" s="28" t="s">
        <v>945</v>
      </c>
      <c r="D1869" s="25" t="s">
        <v>45</v>
      </c>
      <c r="E1869" s="25" t="s">
        <v>80</v>
      </c>
      <c r="F1869" s="25" t="s">
        <v>29</v>
      </c>
      <c r="G1869" s="25" t="s">
        <v>30</v>
      </c>
      <c r="H1869" s="27">
        <v>20800000</v>
      </c>
      <c r="I1869" s="27">
        <v>20800000</v>
      </c>
      <c r="J1869" s="25" t="s">
        <v>31</v>
      </c>
      <c r="K1869" s="25" t="s">
        <v>32</v>
      </c>
      <c r="L1869" s="26" t="s">
        <v>33</v>
      </c>
    </row>
    <row r="1870" spans="2:12" ht="75">
      <c r="B1870" s="24">
        <v>80111600</v>
      </c>
      <c r="C1870" s="28" t="s">
        <v>946</v>
      </c>
      <c r="D1870" s="25" t="s">
        <v>135</v>
      </c>
      <c r="E1870" s="25" t="s">
        <v>76</v>
      </c>
      <c r="F1870" s="25" t="s">
        <v>29</v>
      </c>
      <c r="G1870" s="25" t="s">
        <v>30</v>
      </c>
      <c r="H1870" s="27">
        <f>7000000-3500000</f>
        <v>3500000</v>
      </c>
      <c r="I1870" s="27">
        <f>7000000-3500000</f>
        <v>3500000</v>
      </c>
      <c r="J1870" s="25" t="s">
        <v>31</v>
      </c>
      <c r="K1870" s="25" t="s">
        <v>32</v>
      </c>
      <c r="L1870" s="26" t="s">
        <v>33</v>
      </c>
    </row>
    <row r="1871" spans="2:12" ht="75">
      <c r="B1871" s="24">
        <v>80111600</v>
      </c>
      <c r="C1871" s="28" t="s">
        <v>947</v>
      </c>
      <c r="D1871" s="25" t="s">
        <v>44</v>
      </c>
      <c r="E1871" s="25" t="s">
        <v>42</v>
      </c>
      <c r="F1871" s="25" t="s">
        <v>29</v>
      </c>
      <c r="G1871" s="25" t="s">
        <v>30</v>
      </c>
      <c r="H1871" s="27">
        <v>4000000</v>
      </c>
      <c r="I1871" s="27">
        <v>4000000</v>
      </c>
      <c r="J1871" s="25" t="s">
        <v>31</v>
      </c>
      <c r="K1871" s="25" t="s">
        <v>32</v>
      </c>
      <c r="L1871" s="26" t="s">
        <v>33</v>
      </c>
    </row>
    <row r="1872" spans="2:12" ht="60">
      <c r="B1872" s="24">
        <v>80111600</v>
      </c>
      <c r="C1872" s="28" t="s">
        <v>948</v>
      </c>
      <c r="D1872" s="25" t="s">
        <v>44</v>
      </c>
      <c r="E1872" s="25" t="s">
        <v>42</v>
      </c>
      <c r="F1872" s="25" t="s">
        <v>29</v>
      </c>
      <c r="G1872" s="25" t="s">
        <v>30</v>
      </c>
      <c r="H1872" s="27">
        <v>2400000</v>
      </c>
      <c r="I1872" s="27">
        <v>2400000</v>
      </c>
      <c r="J1872" s="25" t="s">
        <v>31</v>
      </c>
      <c r="K1872" s="25" t="s">
        <v>32</v>
      </c>
      <c r="L1872" s="26" t="s">
        <v>33</v>
      </c>
    </row>
    <row r="1873" spans="2:12" ht="90">
      <c r="B1873" s="24">
        <v>80111600</v>
      </c>
      <c r="C1873" s="28" t="s">
        <v>949</v>
      </c>
      <c r="D1873" s="25" t="s">
        <v>44</v>
      </c>
      <c r="E1873" s="25" t="s">
        <v>76</v>
      </c>
      <c r="F1873" s="25" t="s">
        <v>29</v>
      </c>
      <c r="G1873" s="25" t="s">
        <v>30</v>
      </c>
      <c r="H1873" s="27">
        <v>2600000</v>
      </c>
      <c r="I1873" s="27">
        <v>2600000</v>
      </c>
      <c r="J1873" s="25" t="s">
        <v>31</v>
      </c>
      <c r="K1873" s="25" t="s">
        <v>32</v>
      </c>
      <c r="L1873" s="26" t="s">
        <v>33</v>
      </c>
    </row>
    <row r="1874" spans="2:12" ht="75">
      <c r="B1874" s="24">
        <v>80111600</v>
      </c>
      <c r="C1874" s="28" t="s">
        <v>950</v>
      </c>
      <c r="D1874" s="25" t="s">
        <v>44</v>
      </c>
      <c r="E1874" s="25" t="s">
        <v>79</v>
      </c>
      <c r="F1874" s="25" t="s">
        <v>29</v>
      </c>
      <c r="G1874" s="25" t="s">
        <v>30</v>
      </c>
      <c r="H1874" s="27">
        <v>2100000</v>
      </c>
      <c r="I1874" s="27">
        <v>2100000</v>
      </c>
      <c r="J1874" s="25" t="s">
        <v>31</v>
      </c>
      <c r="K1874" s="25" t="s">
        <v>32</v>
      </c>
      <c r="L1874" s="26" t="s">
        <v>33</v>
      </c>
    </row>
    <row r="1875" spans="2:12" ht="45">
      <c r="B1875" s="24">
        <v>80111600</v>
      </c>
      <c r="C1875" s="28" t="s">
        <v>951</v>
      </c>
      <c r="D1875" s="25" t="s">
        <v>77</v>
      </c>
      <c r="E1875" s="25" t="s">
        <v>76</v>
      </c>
      <c r="F1875" s="25" t="s">
        <v>29</v>
      </c>
      <c r="G1875" s="25" t="s">
        <v>30</v>
      </c>
      <c r="H1875" s="27">
        <f>738000000-1248000-29952000-29952000-29952000-62400000-56160000-49920000-49920000-49920000-49920000-64896000-67491840-1248000-44400000-38500000-59800000-31200000+23729840</f>
        <v>44850000</v>
      </c>
      <c r="I1875" s="27">
        <f>738000000-1248000-29952000-29952000-29952000-62400000-56160000-49920000-49920000-49920000-49920000-64896000-67491840-1248000-44400000-38500000-59800000-31200000+23729840</f>
        <v>44850000</v>
      </c>
      <c r="J1875" s="25" t="s">
        <v>31</v>
      </c>
      <c r="K1875" s="25" t="s">
        <v>32</v>
      </c>
      <c r="L1875" s="26" t="s">
        <v>33</v>
      </c>
    </row>
    <row r="1876" spans="2:12" ht="45">
      <c r="B1876" s="24">
        <v>80111600</v>
      </c>
      <c r="C1876" s="28" t="s">
        <v>952</v>
      </c>
      <c r="D1876" s="25" t="s">
        <v>77</v>
      </c>
      <c r="E1876" s="25" t="s">
        <v>76</v>
      </c>
      <c r="F1876" s="25" t="s">
        <v>29</v>
      </c>
      <c r="G1876" s="25" t="s">
        <v>30</v>
      </c>
      <c r="H1876" s="27">
        <v>59800000</v>
      </c>
      <c r="I1876" s="27">
        <v>59800000</v>
      </c>
      <c r="J1876" s="25" t="s">
        <v>31</v>
      </c>
      <c r="K1876" s="25" t="s">
        <v>32</v>
      </c>
      <c r="L1876" s="26" t="s">
        <v>33</v>
      </c>
    </row>
    <row r="1877" spans="2:12" ht="45">
      <c r="B1877" s="24">
        <v>80111600</v>
      </c>
      <c r="C1877" s="28" t="s">
        <v>953</v>
      </c>
      <c r="D1877" s="25" t="s">
        <v>77</v>
      </c>
      <c r="E1877" s="25" t="s">
        <v>76</v>
      </c>
      <c r="F1877" s="25" t="s">
        <v>29</v>
      </c>
      <c r="G1877" s="25" t="s">
        <v>30</v>
      </c>
      <c r="H1877" s="27">
        <v>38500000</v>
      </c>
      <c r="I1877" s="27">
        <v>38500000</v>
      </c>
      <c r="J1877" s="25" t="s">
        <v>31</v>
      </c>
      <c r="K1877" s="25" t="s">
        <v>32</v>
      </c>
      <c r="L1877" s="26" t="s">
        <v>33</v>
      </c>
    </row>
    <row r="1878" spans="2:12" ht="60">
      <c r="B1878" s="24">
        <v>80111600</v>
      </c>
      <c r="C1878" s="28" t="s">
        <v>954</v>
      </c>
      <c r="D1878" s="25" t="s">
        <v>77</v>
      </c>
      <c r="E1878" s="25" t="s">
        <v>76</v>
      </c>
      <c r="F1878" s="25" t="s">
        <v>29</v>
      </c>
      <c r="G1878" s="25" t="s">
        <v>30</v>
      </c>
      <c r="H1878" s="27">
        <v>44400000</v>
      </c>
      <c r="I1878" s="27">
        <v>44400000</v>
      </c>
      <c r="J1878" s="25" t="s">
        <v>31</v>
      </c>
      <c r="K1878" s="25" t="s">
        <v>32</v>
      </c>
      <c r="L1878" s="26" t="s">
        <v>33</v>
      </c>
    </row>
    <row r="1879" spans="2:12" ht="60">
      <c r="B1879" s="24">
        <v>80111600</v>
      </c>
      <c r="C1879" s="28" t="s">
        <v>955</v>
      </c>
      <c r="D1879" s="25" t="s">
        <v>77</v>
      </c>
      <c r="E1879" s="25" t="s">
        <v>76</v>
      </c>
      <c r="F1879" s="25" t="s">
        <v>29</v>
      </c>
      <c r="G1879" s="25" t="s">
        <v>30</v>
      </c>
      <c r="H1879" s="27">
        <v>67491840</v>
      </c>
      <c r="I1879" s="27">
        <v>67491840</v>
      </c>
      <c r="J1879" s="25" t="s">
        <v>31</v>
      </c>
      <c r="K1879" s="25" t="s">
        <v>32</v>
      </c>
      <c r="L1879" s="26" t="s">
        <v>33</v>
      </c>
    </row>
    <row r="1880" spans="2:12" ht="45">
      <c r="B1880" s="24">
        <v>80111600</v>
      </c>
      <c r="C1880" s="28" t="s">
        <v>956</v>
      </c>
      <c r="D1880" s="25" t="s">
        <v>52</v>
      </c>
      <c r="E1880" s="25" t="s">
        <v>96</v>
      </c>
      <c r="F1880" s="25" t="s">
        <v>29</v>
      </c>
      <c r="G1880" s="25" t="s">
        <v>30</v>
      </c>
      <c r="H1880" s="27">
        <v>3500000</v>
      </c>
      <c r="I1880" s="27">
        <v>3500000</v>
      </c>
      <c r="J1880" s="25" t="s">
        <v>31</v>
      </c>
      <c r="K1880" s="25" t="s">
        <v>32</v>
      </c>
      <c r="L1880" s="26" t="s">
        <v>33</v>
      </c>
    </row>
    <row r="1881" spans="2:12" ht="45">
      <c r="B1881" s="24">
        <v>80111600</v>
      </c>
      <c r="C1881" s="28" t="s">
        <v>957</v>
      </c>
      <c r="D1881" s="25" t="s">
        <v>52</v>
      </c>
      <c r="E1881" s="25" t="s">
        <v>79</v>
      </c>
      <c r="F1881" s="25" t="s">
        <v>29</v>
      </c>
      <c r="G1881" s="25" t="s">
        <v>30</v>
      </c>
      <c r="H1881" s="27">
        <v>37800000</v>
      </c>
      <c r="I1881" s="27">
        <v>37800000</v>
      </c>
      <c r="J1881" s="25" t="s">
        <v>31</v>
      </c>
      <c r="K1881" s="25" t="s">
        <v>32</v>
      </c>
      <c r="L1881" s="26" t="s">
        <v>33</v>
      </c>
    </row>
    <row r="1882" spans="2:12" ht="75">
      <c r="B1882" s="24">
        <v>80111600</v>
      </c>
      <c r="C1882" s="28" t="s">
        <v>958</v>
      </c>
      <c r="D1882" s="25" t="s">
        <v>49</v>
      </c>
      <c r="E1882" s="25" t="s">
        <v>50</v>
      </c>
      <c r="F1882" s="25" t="s">
        <v>29</v>
      </c>
      <c r="G1882" s="25" t="s">
        <v>30</v>
      </c>
      <c r="H1882" s="27">
        <v>45760000</v>
      </c>
      <c r="I1882" s="27">
        <v>45760000</v>
      </c>
      <c r="J1882" s="25" t="s">
        <v>31</v>
      </c>
      <c r="K1882" s="25" t="s">
        <v>32</v>
      </c>
      <c r="L1882" s="26" t="s">
        <v>33</v>
      </c>
    </row>
    <row r="1883" spans="2:12" ht="75">
      <c r="B1883" s="24">
        <v>80111600</v>
      </c>
      <c r="C1883" s="28" t="s">
        <v>959</v>
      </c>
      <c r="D1883" s="25" t="s">
        <v>77</v>
      </c>
      <c r="E1883" s="25" t="s">
        <v>76</v>
      </c>
      <c r="F1883" s="25" t="s">
        <v>29</v>
      </c>
      <c r="G1883" s="25" t="s">
        <v>30</v>
      </c>
      <c r="H1883" s="27">
        <v>49920000</v>
      </c>
      <c r="I1883" s="27">
        <v>49920000</v>
      </c>
      <c r="J1883" s="25" t="s">
        <v>31</v>
      </c>
      <c r="K1883" s="25" t="s">
        <v>32</v>
      </c>
      <c r="L1883" s="26" t="s">
        <v>33</v>
      </c>
    </row>
    <row r="1884" spans="2:12" ht="60">
      <c r="B1884" s="24">
        <v>80111600</v>
      </c>
      <c r="C1884" s="28" t="s">
        <v>960</v>
      </c>
      <c r="D1884" s="25" t="s">
        <v>77</v>
      </c>
      <c r="E1884" s="25" t="s">
        <v>76</v>
      </c>
      <c r="F1884" s="25" t="s">
        <v>29</v>
      </c>
      <c r="G1884" s="25" t="s">
        <v>30</v>
      </c>
      <c r="H1884" s="27">
        <v>49920000</v>
      </c>
      <c r="I1884" s="27">
        <v>49920000</v>
      </c>
      <c r="J1884" s="25" t="s">
        <v>31</v>
      </c>
      <c r="K1884" s="25" t="s">
        <v>32</v>
      </c>
      <c r="L1884" s="26" t="s">
        <v>33</v>
      </c>
    </row>
    <row r="1885" spans="2:12" ht="60">
      <c r="B1885" s="24">
        <v>80111600</v>
      </c>
      <c r="C1885" s="28" t="s">
        <v>961</v>
      </c>
      <c r="D1885" s="25" t="s">
        <v>77</v>
      </c>
      <c r="E1885" s="25" t="s">
        <v>76</v>
      </c>
      <c r="F1885" s="25" t="s">
        <v>29</v>
      </c>
      <c r="G1885" s="25" t="s">
        <v>30</v>
      </c>
      <c r="H1885" s="27">
        <v>49920000</v>
      </c>
      <c r="I1885" s="27">
        <v>49920000</v>
      </c>
      <c r="J1885" s="25" t="s">
        <v>31</v>
      </c>
      <c r="K1885" s="25" t="s">
        <v>32</v>
      </c>
      <c r="L1885" s="26" t="s">
        <v>33</v>
      </c>
    </row>
    <row r="1886" spans="2:12" ht="75">
      <c r="B1886" s="24">
        <v>80111600</v>
      </c>
      <c r="C1886" s="28" t="s">
        <v>962</v>
      </c>
      <c r="D1886" s="25" t="s">
        <v>77</v>
      </c>
      <c r="E1886" s="25" t="s">
        <v>76</v>
      </c>
      <c r="F1886" s="25" t="s">
        <v>29</v>
      </c>
      <c r="G1886" s="25" t="s">
        <v>30</v>
      </c>
      <c r="H1886" s="27">
        <v>49920000</v>
      </c>
      <c r="I1886" s="27">
        <v>49920000</v>
      </c>
      <c r="J1886" s="25" t="s">
        <v>31</v>
      </c>
      <c r="K1886" s="25" t="s">
        <v>32</v>
      </c>
      <c r="L1886" s="26" t="s">
        <v>33</v>
      </c>
    </row>
    <row r="1887" spans="2:12" ht="60">
      <c r="B1887" s="24">
        <v>80111600</v>
      </c>
      <c r="C1887" s="28" t="s">
        <v>963</v>
      </c>
      <c r="D1887" s="25" t="s">
        <v>77</v>
      </c>
      <c r="E1887" s="25" t="s">
        <v>76</v>
      </c>
      <c r="F1887" s="25" t="s">
        <v>29</v>
      </c>
      <c r="G1887" s="25" t="s">
        <v>30</v>
      </c>
      <c r="H1887" s="27">
        <v>56160000</v>
      </c>
      <c r="I1887" s="27">
        <v>56160000</v>
      </c>
      <c r="J1887" s="25" t="s">
        <v>31</v>
      </c>
      <c r="K1887" s="25" t="s">
        <v>32</v>
      </c>
      <c r="L1887" s="26" t="s">
        <v>33</v>
      </c>
    </row>
    <row r="1888" spans="2:12" ht="60">
      <c r="B1888" s="24">
        <v>80111600</v>
      </c>
      <c r="C1888" s="28" t="s">
        <v>964</v>
      </c>
      <c r="D1888" s="25" t="s">
        <v>77</v>
      </c>
      <c r="E1888" s="25" t="s">
        <v>76</v>
      </c>
      <c r="F1888" s="25" t="s">
        <v>29</v>
      </c>
      <c r="G1888" s="25" t="s">
        <v>30</v>
      </c>
      <c r="H1888" s="27">
        <v>62400000</v>
      </c>
      <c r="I1888" s="27">
        <v>62400000</v>
      </c>
      <c r="J1888" s="25" t="s">
        <v>31</v>
      </c>
      <c r="K1888" s="25" t="s">
        <v>32</v>
      </c>
      <c r="L1888" s="26" t="s">
        <v>33</v>
      </c>
    </row>
    <row r="1889" spans="2:12" ht="60">
      <c r="B1889" s="24">
        <v>80111600</v>
      </c>
      <c r="C1889" s="28" t="s">
        <v>965</v>
      </c>
      <c r="D1889" s="25" t="s">
        <v>77</v>
      </c>
      <c r="E1889" s="25" t="s">
        <v>76</v>
      </c>
      <c r="F1889" s="25" t="s">
        <v>29</v>
      </c>
      <c r="G1889" s="25" t="s">
        <v>30</v>
      </c>
      <c r="H1889" s="27">
        <v>29952000</v>
      </c>
      <c r="I1889" s="27">
        <v>29952000</v>
      </c>
      <c r="J1889" s="25" t="s">
        <v>31</v>
      </c>
      <c r="K1889" s="25" t="s">
        <v>32</v>
      </c>
      <c r="L1889" s="26" t="s">
        <v>33</v>
      </c>
    </row>
    <row r="1890" spans="2:12" ht="75">
      <c r="B1890" s="24">
        <v>80111600</v>
      </c>
      <c r="C1890" s="28" t="s">
        <v>61</v>
      </c>
      <c r="D1890" s="25" t="s">
        <v>77</v>
      </c>
      <c r="E1890" s="25" t="s">
        <v>76</v>
      </c>
      <c r="F1890" s="25" t="s">
        <v>29</v>
      </c>
      <c r="G1890" s="25" t="s">
        <v>30</v>
      </c>
      <c r="H1890" s="27">
        <v>29952000</v>
      </c>
      <c r="I1890" s="27">
        <v>29952000</v>
      </c>
      <c r="J1890" s="25" t="s">
        <v>31</v>
      </c>
      <c r="K1890" s="25" t="s">
        <v>32</v>
      </c>
      <c r="L1890" s="26" t="s">
        <v>33</v>
      </c>
    </row>
    <row r="1891" spans="2:12" ht="60">
      <c r="B1891" s="24">
        <v>80111600</v>
      </c>
      <c r="C1891" s="28" t="s">
        <v>966</v>
      </c>
      <c r="D1891" s="25" t="s">
        <v>77</v>
      </c>
      <c r="E1891" s="25" t="s">
        <v>76</v>
      </c>
      <c r="F1891" s="25" t="s">
        <v>29</v>
      </c>
      <c r="G1891" s="25" t="s">
        <v>30</v>
      </c>
      <c r="H1891" s="27">
        <v>29952000</v>
      </c>
      <c r="I1891" s="27">
        <v>29952000</v>
      </c>
      <c r="J1891" s="25" t="s">
        <v>31</v>
      </c>
      <c r="K1891" s="25" t="s">
        <v>32</v>
      </c>
      <c r="L1891" s="26" t="s">
        <v>33</v>
      </c>
    </row>
    <row r="1892" spans="2:12" ht="60">
      <c r="B1892" s="24">
        <v>80111600</v>
      </c>
      <c r="C1892" s="28" t="s">
        <v>966</v>
      </c>
      <c r="D1892" s="25" t="s">
        <v>77</v>
      </c>
      <c r="E1892" s="25" t="s">
        <v>76</v>
      </c>
      <c r="F1892" s="25" t="s">
        <v>29</v>
      </c>
      <c r="G1892" s="25" t="s">
        <v>30</v>
      </c>
      <c r="H1892" s="27">
        <v>1248000</v>
      </c>
      <c r="I1892" s="27">
        <v>1248000</v>
      </c>
      <c r="J1892" s="25" t="s">
        <v>31</v>
      </c>
      <c r="K1892" s="25" t="s">
        <v>32</v>
      </c>
      <c r="L1892" s="26" t="s">
        <v>33</v>
      </c>
    </row>
    <row r="1893" spans="2:12" ht="90">
      <c r="B1893" s="24">
        <v>80111600</v>
      </c>
      <c r="C1893" s="28" t="s">
        <v>967</v>
      </c>
      <c r="D1893" s="25" t="s">
        <v>135</v>
      </c>
      <c r="E1893" s="25" t="s">
        <v>42</v>
      </c>
      <c r="F1893" s="25" t="s">
        <v>29</v>
      </c>
      <c r="G1893" s="25" t="s">
        <v>30</v>
      </c>
      <c r="H1893" s="27">
        <v>1817185</v>
      </c>
      <c r="I1893" s="27">
        <v>1817185</v>
      </c>
      <c r="J1893" s="25" t="s">
        <v>31</v>
      </c>
      <c r="K1893" s="25" t="s">
        <v>32</v>
      </c>
      <c r="L1893" s="26" t="s">
        <v>33</v>
      </c>
    </row>
    <row r="1894" spans="2:12" ht="90">
      <c r="B1894" s="24">
        <v>80111600</v>
      </c>
      <c r="C1894" s="28" t="s">
        <v>967</v>
      </c>
      <c r="D1894" s="25" t="s">
        <v>135</v>
      </c>
      <c r="E1894" s="25" t="s">
        <v>42</v>
      </c>
      <c r="F1894" s="25" t="s">
        <v>29</v>
      </c>
      <c r="G1894" s="25" t="s">
        <v>30</v>
      </c>
      <c r="H1894" s="27">
        <f>17500000+2080000+785360+10000000+2347209+12000000-38500000-6000000+1160000+10630246-4200000-5500000+4200000</f>
        <v>6502815</v>
      </c>
      <c r="I1894" s="27">
        <f>17500000+2080000+785360+10000000+2347209+12000000-38500000-6000000+1160000+10630246-4200000-5500000+4200000</f>
        <v>6502815</v>
      </c>
      <c r="J1894" s="25" t="s">
        <v>31</v>
      </c>
      <c r="K1894" s="25" t="s">
        <v>32</v>
      </c>
      <c r="L1894" s="26" t="s">
        <v>33</v>
      </c>
    </row>
    <row r="1895" spans="2:12" ht="75">
      <c r="B1895" s="24">
        <v>80111600</v>
      </c>
      <c r="C1895" s="28" t="s">
        <v>968</v>
      </c>
      <c r="D1895" s="25" t="s">
        <v>44</v>
      </c>
      <c r="E1895" s="25" t="s">
        <v>76</v>
      </c>
      <c r="F1895" s="25" t="s">
        <v>29</v>
      </c>
      <c r="G1895" s="25" t="s">
        <v>30</v>
      </c>
      <c r="H1895" s="27">
        <v>5500000</v>
      </c>
      <c r="I1895" s="27">
        <v>5500000</v>
      </c>
      <c r="J1895" s="25" t="s">
        <v>31</v>
      </c>
      <c r="K1895" s="25" t="s">
        <v>32</v>
      </c>
      <c r="L1895" s="26" t="s">
        <v>33</v>
      </c>
    </row>
    <row r="1896" spans="2:12" ht="45">
      <c r="B1896" s="24">
        <v>80111600</v>
      </c>
      <c r="C1896" s="28" t="s">
        <v>969</v>
      </c>
      <c r="D1896" s="25" t="s">
        <v>39</v>
      </c>
      <c r="E1896" s="25" t="s">
        <v>76</v>
      </c>
      <c r="F1896" s="25" t="s">
        <v>29</v>
      </c>
      <c r="G1896" s="25" t="s">
        <v>30</v>
      </c>
      <c r="H1896" s="27">
        <v>6000000</v>
      </c>
      <c r="I1896" s="27">
        <v>6000000</v>
      </c>
      <c r="J1896" s="25" t="s">
        <v>31</v>
      </c>
      <c r="K1896" s="25" t="s">
        <v>32</v>
      </c>
      <c r="L1896" s="26" t="s">
        <v>33</v>
      </c>
    </row>
    <row r="1897" spans="2:12" ht="45">
      <c r="B1897" s="24">
        <v>80111600</v>
      </c>
      <c r="C1897" s="28" t="s">
        <v>970</v>
      </c>
      <c r="D1897" s="25" t="s">
        <v>45</v>
      </c>
      <c r="E1897" s="25" t="s">
        <v>76</v>
      </c>
      <c r="F1897" s="25" t="s">
        <v>29</v>
      </c>
      <c r="G1897" s="25" t="s">
        <v>30</v>
      </c>
      <c r="H1897" s="27">
        <v>38500000</v>
      </c>
      <c r="I1897" s="27">
        <v>38500000</v>
      </c>
      <c r="J1897" s="25" t="s">
        <v>31</v>
      </c>
      <c r="K1897" s="25" t="s">
        <v>32</v>
      </c>
      <c r="L1897" s="26" t="s">
        <v>33</v>
      </c>
    </row>
    <row r="1898" spans="2:12" ht="45">
      <c r="B1898" s="24">
        <v>80111600</v>
      </c>
      <c r="C1898" s="28" t="s">
        <v>971</v>
      </c>
      <c r="D1898" s="25" t="s">
        <v>41</v>
      </c>
      <c r="E1898" s="25" t="s">
        <v>76</v>
      </c>
      <c r="F1898" s="25" t="s">
        <v>29</v>
      </c>
      <c r="G1898" s="25" t="s">
        <v>30</v>
      </c>
      <c r="H1898" s="27">
        <v>33600000</v>
      </c>
      <c r="I1898" s="27">
        <v>33600000</v>
      </c>
      <c r="J1898" s="25" t="s">
        <v>31</v>
      </c>
      <c r="K1898" s="25" t="s">
        <v>32</v>
      </c>
      <c r="L1898" s="26" t="s">
        <v>33</v>
      </c>
    </row>
    <row r="1899" spans="2:12" ht="45">
      <c r="B1899" s="24">
        <v>80111600</v>
      </c>
      <c r="C1899" s="28" t="s">
        <v>972</v>
      </c>
      <c r="D1899" s="25" t="s">
        <v>49</v>
      </c>
      <c r="E1899" s="25" t="s">
        <v>50</v>
      </c>
      <c r="F1899" s="25" t="s">
        <v>29</v>
      </c>
      <c r="G1899" s="25" t="s">
        <v>30</v>
      </c>
      <c r="H1899" s="27">
        <f>100000000-62732800+588800</f>
        <v>37856000</v>
      </c>
      <c r="I1899" s="27">
        <f>100000000-62732800+588800</f>
        <v>37856000</v>
      </c>
      <c r="J1899" s="25" t="s">
        <v>31</v>
      </c>
      <c r="K1899" s="25" t="s">
        <v>32</v>
      </c>
      <c r="L1899" s="26" t="s">
        <v>33</v>
      </c>
    </row>
    <row r="1900" spans="2:12" ht="75">
      <c r="B1900" s="24">
        <v>80111600</v>
      </c>
      <c r="C1900" s="28" t="s">
        <v>973</v>
      </c>
      <c r="D1900" s="25" t="s">
        <v>49</v>
      </c>
      <c r="E1900" s="25" t="s">
        <v>50</v>
      </c>
      <c r="F1900" s="25" t="s">
        <v>29</v>
      </c>
      <c r="G1900" s="25" t="s">
        <v>30</v>
      </c>
      <c r="H1900" s="27">
        <v>62732800</v>
      </c>
      <c r="I1900" s="27">
        <v>62732800</v>
      </c>
      <c r="J1900" s="25" t="s">
        <v>31</v>
      </c>
      <c r="K1900" s="25" t="s">
        <v>32</v>
      </c>
      <c r="L1900" s="26" t="s">
        <v>33</v>
      </c>
    </row>
    <row r="1901" spans="2:12" ht="45">
      <c r="B1901" s="24">
        <v>80111600</v>
      </c>
      <c r="C1901" s="28" t="s">
        <v>974</v>
      </c>
      <c r="D1901" s="25" t="s">
        <v>77</v>
      </c>
      <c r="E1901" s="25" t="s">
        <v>76</v>
      </c>
      <c r="F1901" s="25" t="s">
        <v>29</v>
      </c>
      <c r="G1901" s="25" t="s">
        <v>30</v>
      </c>
      <c r="H1901" s="27">
        <v>52241280</v>
      </c>
      <c r="I1901" s="27">
        <v>52241280</v>
      </c>
      <c r="J1901" s="25" t="s">
        <v>31</v>
      </c>
      <c r="K1901" s="25" t="s">
        <v>32</v>
      </c>
      <c r="L1901" s="26" t="s">
        <v>118</v>
      </c>
    </row>
    <row r="1902" spans="2:12" ht="75">
      <c r="B1902" s="24">
        <v>80111600</v>
      </c>
      <c r="C1902" s="28" t="s">
        <v>975</v>
      </c>
      <c r="D1902" s="25" t="s">
        <v>44</v>
      </c>
      <c r="E1902" s="25" t="s">
        <v>42</v>
      </c>
      <c r="F1902" s="25" t="s">
        <v>29</v>
      </c>
      <c r="G1902" s="25" t="s">
        <v>30</v>
      </c>
      <c r="H1902" s="27">
        <v>582691</v>
      </c>
      <c r="I1902" s="27">
        <v>582691</v>
      </c>
      <c r="J1902" s="25" t="s">
        <v>31</v>
      </c>
      <c r="K1902" s="25" t="s">
        <v>32</v>
      </c>
      <c r="L1902" s="26" t="s">
        <v>118</v>
      </c>
    </row>
    <row r="1903" spans="2:12" ht="60">
      <c r="B1903" s="24">
        <v>80111600</v>
      </c>
      <c r="C1903" s="28" t="s">
        <v>976</v>
      </c>
      <c r="D1903" s="25" t="s">
        <v>49</v>
      </c>
      <c r="E1903" s="25" t="s">
        <v>58</v>
      </c>
      <c r="F1903" s="25" t="s">
        <v>29</v>
      </c>
      <c r="G1903" s="25" t="s">
        <v>30</v>
      </c>
      <c r="H1903" s="27">
        <v>38278240</v>
      </c>
      <c r="I1903" s="27">
        <v>38278240</v>
      </c>
      <c r="J1903" s="25" t="s">
        <v>31</v>
      </c>
      <c r="K1903" s="25" t="s">
        <v>32</v>
      </c>
      <c r="L1903" s="26" t="s">
        <v>118</v>
      </c>
    </row>
    <row r="1904" spans="2:12" ht="90">
      <c r="B1904" s="24">
        <v>80111600</v>
      </c>
      <c r="C1904" s="28" t="s">
        <v>977</v>
      </c>
      <c r="D1904" s="25" t="s">
        <v>44</v>
      </c>
      <c r="E1904" s="25" t="s">
        <v>58</v>
      </c>
      <c r="F1904" s="25" t="s">
        <v>29</v>
      </c>
      <c r="G1904" s="25" t="s">
        <v>30</v>
      </c>
      <c r="H1904" s="27">
        <v>2000000</v>
      </c>
      <c r="I1904" s="27">
        <v>2000000</v>
      </c>
      <c r="J1904" s="25" t="s">
        <v>31</v>
      </c>
      <c r="K1904" s="25" t="s">
        <v>32</v>
      </c>
      <c r="L1904" s="26" t="s">
        <v>118</v>
      </c>
    </row>
    <row r="1905" spans="2:12" ht="90">
      <c r="B1905" s="24">
        <v>80111600</v>
      </c>
      <c r="C1905" s="28" t="s">
        <v>978</v>
      </c>
      <c r="D1905" s="25" t="s">
        <v>44</v>
      </c>
      <c r="E1905" s="25" t="s">
        <v>58</v>
      </c>
      <c r="F1905" s="25" t="s">
        <v>29</v>
      </c>
      <c r="G1905" s="25" t="s">
        <v>30</v>
      </c>
      <c r="H1905" s="27">
        <v>2000000</v>
      </c>
      <c r="I1905" s="27">
        <v>2000000</v>
      </c>
      <c r="J1905" s="25" t="s">
        <v>31</v>
      </c>
      <c r="K1905" s="25" t="s">
        <v>32</v>
      </c>
      <c r="L1905" s="26" t="s">
        <v>118</v>
      </c>
    </row>
    <row r="1906" spans="2:12" ht="60">
      <c r="B1906" s="24">
        <v>80111600</v>
      </c>
      <c r="C1906" s="28" t="s">
        <v>979</v>
      </c>
      <c r="D1906" s="25" t="s">
        <v>49</v>
      </c>
      <c r="E1906" s="25" t="s">
        <v>50</v>
      </c>
      <c r="F1906" s="25" t="s">
        <v>29</v>
      </c>
      <c r="G1906" s="25" t="s">
        <v>30</v>
      </c>
      <c r="H1906" s="27">
        <v>44000000</v>
      </c>
      <c r="I1906" s="27">
        <v>44000000</v>
      </c>
      <c r="J1906" s="25" t="s">
        <v>31</v>
      </c>
      <c r="K1906" s="25" t="s">
        <v>32</v>
      </c>
      <c r="L1906" s="26" t="s">
        <v>118</v>
      </c>
    </row>
    <row r="1907" spans="2:12" ht="60">
      <c r="B1907" s="24">
        <v>80111600</v>
      </c>
      <c r="C1907" s="28" t="s">
        <v>980</v>
      </c>
      <c r="D1907" s="25" t="s">
        <v>49</v>
      </c>
      <c r="E1907" s="25" t="s">
        <v>58</v>
      </c>
      <c r="F1907" s="25" t="s">
        <v>29</v>
      </c>
      <c r="G1907" s="25" t="s">
        <v>30</v>
      </c>
      <c r="H1907" s="27">
        <f>37856000+422240</f>
        <v>38278240</v>
      </c>
      <c r="I1907" s="27">
        <f>37856000+422240</f>
        <v>38278240</v>
      </c>
      <c r="J1907" s="25" t="s">
        <v>31</v>
      </c>
      <c r="K1907" s="25" t="s">
        <v>32</v>
      </c>
      <c r="L1907" s="26" t="s">
        <v>118</v>
      </c>
    </row>
    <row r="1908" spans="2:12" ht="60">
      <c r="B1908" s="24">
        <v>80111600</v>
      </c>
      <c r="C1908" s="28" t="s">
        <v>980</v>
      </c>
      <c r="D1908" s="25" t="s">
        <v>77</v>
      </c>
      <c r="E1908" s="25" t="s">
        <v>50</v>
      </c>
      <c r="F1908" s="25" t="s">
        <v>29</v>
      </c>
      <c r="G1908" s="25" t="s">
        <v>30</v>
      </c>
      <c r="H1908" s="27">
        <v>43534400</v>
      </c>
      <c r="I1908" s="27">
        <v>43534400</v>
      </c>
      <c r="J1908" s="25" t="s">
        <v>31</v>
      </c>
      <c r="K1908" s="25" t="s">
        <v>32</v>
      </c>
      <c r="L1908" s="26" t="s">
        <v>118</v>
      </c>
    </row>
    <row r="1909" spans="2:12" ht="75">
      <c r="B1909" s="24">
        <v>80111600</v>
      </c>
      <c r="C1909" s="28" t="s">
        <v>981</v>
      </c>
      <c r="D1909" s="25" t="s">
        <v>44</v>
      </c>
      <c r="E1909" s="25" t="s">
        <v>42</v>
      </c>
      <c r="F1909" s="25" t="s">
        <v>29</v>
      </c>
      <c r="G1909" s="25" t="s">
        <v>30</v>
      </c>
      <c r="H1909" s="27">
        <v>485576</v>
      </c>
      <c r="I1909" s="27">
        <v>485576</v>
      </c>
      <c r="J1909" s="25" t="s">
        <v>31</v>
      </c>
      <c r="K1909" s="25" t="s">
        <v>32</v>
      </c>
      <c r="L1909" s="26" t="s">
        <v>118</v>
      </c>
    </row>
    <row r="1910" spans="2:12" ht="90">
      <c r="B1910" s="24">
        <v>80111600</v>
      </c>
      <c r="C1910" s="28" t="s">
        <v>982</v>
      </c>
      <c r="D1910" s="25" t="s">
        <v>49</v>
      </c>
      <c r="E1910" s="25" t="s">
        <v>50</v>
      </c>
      <c r="F1910" s="25" t="s">
        <v>29</v>
      </c>
      <c r="G1910" s="25" t="s">
        <v>30</v>
      </c>
      <c r="H1910" s="27">
        <v>55000000</v>
      </c>
      <c r="I1910" s="27">
        <v>55000000</v>
      </c>
      <c r="J1910" s="25" t="s">
        <v>31</v>
      </c>
      <c r="K1910" s="25" t="s">
        <v>32</v>
      </c>
      <c r="L1910" s="26" t="s">
        <v>118</v>
      </c>
    </row>
    <row r="1911" spans="2:12" ht="90">
      <c r="B1911" s="24">
        <v>80111600</v>
      </c>
      <c r="C1911" s="28" t="s">
        <v>529</v>
      </c>
      <c r="D1911" s="25" t="s">
        <v>49</v>
      </c>
      <c r="E1911" s="25" t="s">
        <v>50</v>
      </c>
      <c r="F1911" s="25" t="s">
        <v>29</v>
      </c>
      <c r="G1911" s="25" t="s">
        <v>30</v>
      </c>
      <c r="H1911" s="27">
        <v>40486600</v>
      </c>
      <c r="I1911" s="27">
        <v>40486600</v>
      </c>
      <c r="J1911" s="25" t="s">
        <v>31</v>
      </c>
      <c r="K1911" s="25" t="s">
        <v>32</v>
      </c>
      <c r="L1911" s="26" t="s">
        <v>118</v>
      </c>
    </row>
    <row r="1912" spans="2:12" ht="105">
      <c r="B1912" s="24">
        <v>80111600</v>
      </c>
      <c r="C1912" s="28" t="s">
        <v>983</v>
      </c>
      <c r="D1912" s="25" t="s">
        <v>77</v>
      </c>
      <c r="E1912" s="25" t="s">
        <v>76</v>
      </c>
      <c r="F1912" s="25" t="s">
        <v>29</v>
      </c>
      <c r="G1912" s="25" t="s">
        <v>30</v>
      </c>
      <c r="H1912" s="27">
        <v>65780000</v>
      </c>
      <c r="I1912" s="27">
        <v>65780000</v>
      </c>
      <c r="J1912" s="25" t="s">
        <v>31</v>
      </c>
      <c r="K1912" s="25" t="s">
        <v>32</v>
      </c>
      <c r="L1912" s="26" t="s">
        <v>118</v>
      </c>
    </row>
    <row r="1913" spans="2:12" ht="120">
      <c r="B1913" s="24">
        <v>80111600</v>
      </c>
      <c r="C1913" s="28" t="s">
        <v>984</v>
      </c>
      <c r="D1913" s="25" t="s">
        <v>44</v>
      </c>
      <c r="E1913" s="25" t="s">
        <v>42</v>
      </c>
      <c r="F1913" s="25" t="s">
        <v>29</v>
      </c>
      <c r="G1913" s="25" t="s">
        <v>30</v>
      </c>
      <c r="H1913" s="27">
        <v>4233000</v>
      </c>
      <c r="I1913" s="27">
        <v>4233000</v>
      </c>
      <c r="J1913" s="25" t="s">
        <v>31</v>
      </c>
      <c r="K1913" s="25" t="s">
        <v>32</v>
      </c>
      <c r="L1913" s="26" t="s">
        <v>118</v>
      </c>
    </row>
    <row r="1914" spans="2:12" ht="75">
      <c r="B1914" s="24">
        <v>80111600</v>
      </c>
      <c r="C1914" s="28" t="s">
        <v>985</v>
      </c>
      <c r="D1914" s="25" t="s">
        <v>77</v>
      </c>
      <c r="E1914" s="25" t="s">
        <v>76</v>
      </c>
      <c r="F1914" s="25" t="s">
        <v>29</v>
      </c>
      <c r="G1914" s="25" t="s">
        <v>30</v>
      </c>
      <c r="H1914" s="27">
        <v>46000000</v>
      </c>
      <c r="I1914" s="27">
        <v>46000000</v>
      </c>
      <c r="J1914" s="25" t="s">
        <v>31</v>
      </c>
      <c r="K1914" s="25" t="s">
        <v>32</v>
      </c>
      <c r="L1914" s="26" t="s">
        <v>118</v>
      </c>
    </row>
    <row r="1915" spans="2:12" ht="75">
      <c r="B1915" s="24">
        <v>80111600</v>
      </c>
      <c r="C1915" s="28" t="s">
        <v>985</v>
      </c>
      <c r="D1915" s="25" t="s">
        <v>77</v>
      </c>
      <c r="E1915" s="25" t="s">
        <v>76</v>
      </c>
      <c r="F1915" s="25" t="s">
        <v>29</v>
      </c>
      <c r="G1915" s="25" t="s">
        <v>30</v>
      </c>
      <c r="H1915" s="27">
        <v>46000000</v>
      </c>
      <c r="I1915" s="27">
        <v>46000000</v>
      </c>
      <c r="J1915" s="25" t="s">
        <v>31</v>
      </c>
      <c r="K1915" s="25" t="s">
        <v>32</v>
      </c>
      <c r="L1915" s="26" t="s">
        <v>118</v>
      </c>
    </row>
    <row r="1916" spans="2:12" ht="75">
      <c r="B1916" s="24">
        <v>80111600</v>
      </c>
      <c r="C1916" s="28" t="s">
        <v>986</v>
      </c>
      <c r="D1916" s="25" t="s">
        <v>49</v>
      </c>
      <c r="E1916" s="25" t="s">
        <v>58</v>
      </c>
      <c r="F1916" s="25" t="s">
        <v>29</v>
      </c>
      <c r="G1916" s="25" t="s">
        <v>30</v>
      </c>
      <c r="H1916" s="27">
        <v>40000000</v>
      </c>
      <c r="I1916" s="27">
        <v>40000000</v>
      </c>
      <c r="J1916" s="25" t="s">
        <v>31</v>
      </c>
      <c r="K1916" s="25" t="s">
        <v>32</v>
      </c>
      <c r="L1916" s="26" t="s">
        <v>118</v>
      </c>
    </row>
    <row r="1917" spans="2:12" ht="75">
      <c r="B1917" s="24">
        <v>80111600</v>
      </c>
      <c r="C1917" s="28" t="s">
        <v>986</v>
      </c>
      <c r="D1917" s="25" t="s">
        <v>49</v>
      </c>
      <c r="E1917" s="25" t="s">
        <v>58</v>
      </c>
      <c r="F1917" s="25" t="s">
        <v>29</v>
      </c>
      <c r="G1917" s="25" t="s">
        <v>30</v>
      </c>
      <c r="H1917" s="27">
        <v>40000000</v>
      </c>
      <c r="I1917" s="27">
        <v>40000000</v>
      </c>
      <c r="J1917" s="25" t="s">
        <v>31</v>
      </c>
      <c r="K1917" s="25" t="s">
        <v>32</v>
      </c>
      <c r="L1917" s="26" t="s">
        <v>118</v>
      </c>
    </row>
    <row r="1918" spans="2:12" ht="60">
      <c r="B1918" s="24">
        <v>80111600</v>
      </c>
      <c r="C1918" s="28" t="s">
        <v>987</v>
      </c>
      <c r="D1918" s="25" t="s">
        <v>52</v>
      </c>
      <c r="E1918" s="25" t="s">
        <v>58</v>
      </c>
      <c r="F1918" s="25" t="s">
        <v>29</v>
      </c>
      <c r="G1918" s="25" t="s">
        <v>30</v>
      </c>
      <c r="H1918" s="27">
        <f>24876800-3003520</f>
        <v>21873280</v>
      </c>
      <c r="I1918" s="27">
        <f>24876800-3003520</f>
        <v>21873280</v>
      </c>
      <c r="J1918" s="25" t="s">
        <v>31</v>
      </c>
      <c r="K1918" s="25" t="s">
        <v>32</v>
      </c>
      <c r="L1918" s="26" t="s">
        <v>118</v>
      </c>
    </row>
    <row r="1919" spans="2:12" ht="60">
      <c r="B1919" s="24">
        <v>80111600</v>
      </c>
      <c r="C1919" s="28" t="s">
        <v>988</v>
      </c>
      <c r="D1919" s="25" t="s">
        <v>41</v>
      </c>
      <c r="E1919" s="25" t="s">
        <v>76</v>
      </c>
      <c r="F1919" s="25" t="s">
        <v>29</v>
      </c>
      <c r="G1919" s="25" t="s">
        <v>30</v>
      </c>
      <c r="H1919" s="27">
        <v>17500000</v>
      </c>
      <c r="I1919" s="27">
        <v>17500000</v>
      </c>
      <c r="J1919" s="25" t="s">
        <v>31</v>
      </c>
      <c r="K1919" s="25" t="s">
        <v>32</v>
      </c>
      <c r="L1919" s="26" t="s">
        <v>118</v>
      </c>
    </row>
    <row r="1920" spans="2:12" ht="60">
      <c r="B1920" s="24">
        <v>80111600</v>
      </c>
      <c r="C1920" s="28" t="s">
        <v>987</v>
      </c>
      <c r="D1920" s="25" t="s">
        <v>45</v>
      </c>
      <c r="E1920" s="25" t="s">
        <v>47</v>
      </c>
      <c r="F1920" s="25" t="s">
        <v>29</v>
      </c>
      <c r="G1920" s="25" t="s">
        <v>30</v>
      </c>
      <c r="H1920" s="27">
        <f>10000000+3123968</f>
        <v>13123968</v>
      </c>
      <c r="I1920" s="27">
        <f>10000000+3123968</f>
        <v>13123968</v>
      </c>
      <c r="J1920" s="25" t="s">
        <v>31</v>
      </c>
      <c r="K1920" s="25" t="s">
        <v>32</v>
      </c>
      <c r="L1920" s="26" t="s">
        <v>118</v>
      </c>
    </row>
    <row r="1921" spans="2:12" ht="75">
      <c r="B1921" s="24">
        <v>80111600</v>
      </c>
      <c r="C1921" s="28" t="s">
        <v>989</v>
      </c>
      <c r="D1921" s="25" t="s">
        <v>45</v>
      </c>
      <c r="E1921" s="25" t="s">
        <v>76</v>
      </c>
      <c r="F1921" s="25" t="s">
        <v>29</v>
      </c>
      <c r="G1921" s="25" t="s">
        <v>30</v>
      </c>
      <c r="H1921" s="27">
        <f>25000000-3500000-4000000</f>
        <v>17500000</v>
      </c>
      <c r="I1921" s="27">
        <f>25000000-3500000-4000000</f>
        <v>17500000</v>
      </c>
      <c r="J1921" s="25" t="s">
        <v>31</v>
      </c>
      <c r="K1921" s="25" t="s">
        <v>32</v>
      </c>
      <c r="L1921" s="26" t="s">
        <v>118</v>
      </c>
    </row>
    <row r="1922" spans="2:12" ht="105">
      <c r="B1922" s="24">
        <v>82101507</v>
      </c>
      <c r="C1922" s="28" t="s">
        <v>990</v>
      </c>
      <c r="D1922" s="25" t="s">
        <v>36</v>
      </c>
      <c r="E1922" s="25" t="s">
        <v>37</v>
      </c>
      <c r="F1922" s="25" t="s">
        <v>53</v>
      </c>
      <c r="G1922" s="25" t="s">
        <v>30</v>
      </c>
      <c r="H1922" s="27">
        <f>32400000-5400000-22000000+298300</f>
        <v>5298300</v>
      </c>
      <c r="I1922" s="27">
        <f>32400000-5400000-22000000+298300</f>
        <v>5298300</v>
      </c>
      <c r="J1922" s="25" t="s">
        <v>31</v>
      </c>
      <c r="K1922" s="25" t="s">
        <v>32</v>
      </c>
      <c r="L1922" s="26" t="s">
        <v>118</v>
      </c>
    </row>
    <row r="1923" spans="2:12" ht="45">
      <c r="B1923" s="24">
        <v>82101501</v>
      </c>
      <c r="C1923" s="28" t="s">
        <v>991</v>
      </c>
      <c r="D1923" s="25" t="s">
        <v>44</v>
      </c>
      <c r="E1923" s="25" t="s">
        <v>42</v>
      </c>
      <c r="F1923" s="25" t="s">
        <v>53</v>
      </c>
      <c r="G1923" s="25" t="s">
        <v>30</v>
      </c>
      <c r="H1923" s="27">
        <v>15660000</v>
      </c>
      <c r="I1923" s="27">
        <v>15660000</v>
      </c>
      <c r="J1923" s="25" t="s">
        <v>31</v>
      </c>
      <c r="K1923" s="25" t="s">
        <v>32</v>
      </c>
      <c r="L1923" s="26" t="s">
        <v>118</v>
      </c>
    </row>
    <row r="1924" spans="2:12" ht="135">
      <c r="B1924" s="24">
        <v>93141701</v>
      </c>
      <c r="C1924" s="28" t="s">
        <v>992</v>
      </c>
      <c r="D1924" s="25" t="s">
        <v>135</v>
      </c>
      <c r="E1924" s="25" t="s">
        <v>42</v>
      </c>
      <c r="F1924" s="25" t="s">
        <v>29</v>
      </c>
      <c r="G1924" s="25" t="s">
        <v>30</v>
      </c>
      <c r="H1924" s="27">
        <v>3000000</v>
      </c>
      <c r="I1924" s="27">
        <v>3000000</v>
      </c>
      <c r="J1924" s="25" t="s">
        <v>31</v>
      </c>
      <c r="K1924" s="25" t="s">
        <v>32</v>
      </c>
      <c r="L1924" s="26" t="s">
        <v>118</v>
      </c>
    </row>
    <row r="1925" spans="2:12" ht="75">
      <c r="B1925" s="24">
        <v>86131504</v>
      </c>
      <c r="C1925" s="28" t="s">
        <v>993</v>
      </c>
      <c r="D1925" s="25" t="s">
        <v>55</v>
      </c>
      <c r="E1925" s="25" t="s">
        <v>79</v>
      </c>
      <c r="F1925" s="25" t="s">
        <v>53</v>
      </c>
      <c r="G1925" s="25" t="s">
        <v>30</v>
      </c>
      <c r="H1925" s="27">
        <v>11132883</v>
      </c>
      <c r="I1925" s="27">
        <v>11132883</v>
      </c>
      <c r="J1925" s="25" t="s">
        <v>31</v>
      </c>
      <c r="K1925" s="25" t="s">
        <v>32</v>
      </c>
      <c r="L1925" s="26" t="s">
        <v>118</v>
      </c>
    </row>
    <row r="1926" spans="2:12" ht="45">
      <c r="B1926" s="24">
        <v>80111600</v>
      </c>
      <c r="C1926" s="28" t="s">
        <v>994</v>
      </c>
      <c r="D1926" s="25" t="s">
        <v>36</v>
      </c>
      <c r="E1926" s="25" t="s">
        <v>76</v>
      </c>
      <c r="F1926" s="25" t="s">
        <v>29</v>
      </c>
      <c r="G1926" s="25" t="s">
        <v>30</v>
      </c>
      <c r="H1926" s="27">
        <v>5000000</v>
      </c>
      <c r="I1926" s="27">
        <v>5000000</v>
      </c>
      <c r="J1926" s="25" t="s">
        <v>31</v>
      </c>
      <c r="K1926" s="25" t="s">
        <v>32</v>
      </c>
      <c r="L1926" s="26" t="s">
        <v>118</v>
      </c>
    </row>
    <row r="1927" spans="2:12" ht="60">
      <c r="B1927" s="24">
        <v>80111600</v>
      </c>
      <c r="C1927" s="28" t="s">
        <v>995</v>
      </c>
      <c r="D1927" s="25" t="s">
        <v>39</v>
      </c>
      <c r="E1927" s="25" t="s">
        <v>76</v>
      </c>
      <c r="F1927" s="25" t="s">
        <v>29</v>
      </c>
      <c r="G1927" s="25" t="s">
        <v>30</v>
      </c>
      <c r="H1927" s="27">
        <v>20000000</v>
      </c>
      <c r="I1927" s="27">
        <v>20000000</v>
      </c>
      <c r="J1927" s="25" t="s">
        <v>31</v>
      </c>
      <c r="K1927" s="25" t="s">
        <v>32</v>
      </c>
      <c r="L1927" s="26" t="s">
        <v>118</v>
      </c>
    </row>
    <row r="1928" spans="2:12" ht="90">
      <c r="B1928" s="24">
        <v>94131500</v>
      </c>
      <c r="C1928" s="28" t="s">
        <v>649</v>
      </c>
      <c r="D1928" s="25" t="s">
        <v>44</v>
      </c>
      <c r="E1928" s="25" t="s">
        <v>80</v>
      </c>
      <c r="F1928" s="25" t="s">
        <v>29</v>
      </c>
      <c r="G1928" s="25" t="s">
        <v>30</v>
      </c>
      <c r="H1928" s="27">
        <f>22000000-10596600-3632883+3500000+1604452+2000000+2000000</f>
        <v>16874969</v>
      </c>
      <c r="I1928" s="27">
        <f>22000000-10596600-3632883+3500000+1604452+2000000+2000000</f>
        <v>16874969</v>
      </c>
      <c r="J1928" s="25" t="s">
        <v>31</v>
      </c>
      <c r="K1928" s="25" t="s">
        <v>32</v>
      </c>
      <c r="L1928" s="26" t="s">
        <v>118</v>
      </c>
    </row>
    <row r="1929" spans="2:12" ht="75">
      <c r="B1929" s="24">
        <v>82101507</v>
      </c>
      <c r="C1929" s="28" t="s">
        <v>996</v>
      </c>
      <c r="D1929" s="25" t="s">
        <v>55</v>
      </c>
      <c r="E1929" s="25" t="s">
        <v>37</v>
      </c>
      <c r="F1929" s="25" t="s">
        <v>53</v>
      </c>
      <c r="G1929" s="25" t="s">
        <v>30</v>
      </c>
      <c r="H1929" s="27">
        <v>10596600</v>
      </c>
      <c r="I1929" s="27">
        <v>10596600</v>
      </c>
      <c r="J1929" s="25" t="s">
        <v>31</v>
      </c>
      <c r="K1929" s="25" t="s">
        <v>32</v>
      </c>
      <c r="L1929" s="26" t="s">
        <v>118</v>
      </c>
    </row>
    <row r="1930" spans="2:12" ht="60">
      <c r="B1930" s="24">
        <v>82121500</v>
      </c>
      <c r="C1930" s="28" t="s">
        <v>399</v>
      </c>
      <c r="D1930" s="25" t="s">
        <v>39</v>
      </c>
      <c r="E1930" s="25" t="s">
        <v>80</v>
      </c>
      <c r="F1930" s="25" t="s">
        <v>64</v>
      </c>
      <c r="G1930" s="25" t="s">
        <v>30</v>
      </c>
      <c r="H1930" s="27">
        <f>135000000-20000000-10000000-2000000</f>
        <v>103000000</v>
      </c>
      <c r="I1930" s="27">
        <f>135000000-20000000-10000000-2000000</f>
        <v>103000000</v>
      </c>
      <c r="J1930" s="25" t="s">
        <v>31</v>
      </c>
      <c r="K1930" s="25" t="s">
        <v>32</v>
      </c>
      <c r="L1930" s="26" t="s">
        <v>118</v>
      </c>
    </row>
    <row r="1931" spans="2:12" ht="60">
      <c r="B1931" s="24">
        <v>80111600</v>
      </c>
      <c r="C1931" s="28" t="s">
        <v>997</v>
      </c>
      <c r="D1931" s="25" t="s">
        <v>43</v>
      </c>
      <c r="E1931" s="25" t="s">
        <v>62</v>
      </c>
      <c r="F1931" s="25" t="s">
        <v>29</v>
      </c>
      <c r="G1931" s="25" t="s">
        <v>30</v>
      </c>
      <c r="H1931" s="27">
        <f>20000000-4600000-2400000-8500000+8000000</f>
        <v>12500000</v>
      </c>
      <c r="I1931" s="27">
        <f>20000000-4600000-2400000-8500000+8000000</f>
        <v>12500000</v>
      </c>
      <c r="J1931" s="25" t="s">
        <v>31</v>
      </c>
      <c r="K1931" s="25" t="s">
        <v>32</v>
      </c>
      <c r="L1931" s="26" t="s">
        <v>118</v>
      </c>
    </row>
    <row r="1932" spans="2:12" ht="60">
      <c r="B1932" s="24">
        <v>80111600</v>
      </c>
      <c r="C1932" s="28" t="s">
        <v>209</v>
      </c>
      <c r="D1932" s="25" t="s">
        <v>78</v>
      </c>
      <c r="E1932" s="25" t="s">
        <v>68</v>
      </c>
      <c r="F1932" s="25" t="s">
        <v>29</v>
      </c>
      <c r="G1932" s="25" t="s">
        <v>30</v>
      </c>
      <c r="H1932" s="27">
        <v>8500000</v>
      </c>
      <c r="I1932" s="27">
        <v>8500000</v>
      </c>
      <c r="J1932" s="25" t="s">
        <v>31</v>
      </c>
      <c r="K1932" s="25" t="s">
        <v>32</v>
      </c>
      <c r="L1932" s="26" t="s">
        <v>118</v>
      </c>
    </row>
    <row r="1933" spans="2:12" ht="60">
      <c r="B1933" s="24">
        <v>80111600</v>
      </c>
      <c r="C1933" s="28" t="s">
        <v>778</v>
      </c>
      <c r="D1933" s="25" t="s">
        <v>78</v>
      </c>
      <c r="E1933" s="25" t="s">
        <v>68</v>
      </c>
      <c r="F1933" s="25" t="s">
        <v>29</v>
      </c>
      <c r="G1933" s="25" t="s">
        <v>30</v>
      </c>
      <c r="H1933" s="27">
        <v>2400000</v>
      </c>
      <c r="I1933" s="27">
        <v>2400000</v>
      </c>
      <c r="J1933" s="25" t="s">
        <v>31</v>
      </c>
      <c r="K1933" s="25" t="s">
        <v>32</v>
      </c>
      <c r="L1933" s="26" t="s">
        <v>118</v>
      </c>
    </row>
    <row r="1934" spans="2:12" ht="60">
      <c r="B1934" s="24">
        <v>80111600</v>
      </c>
      <c r="C1934" s="28" t="s">
        <v>210</v>
      </c>
      <c r="D1934" s="25" t="s">
        <v>78</v>
      </c>
      <c r="E1934" s="25" t="s">
        <v>68</v>
      </c>
      <c r="F1934" s="25" t="s">
        <v>29</v>
      </c>
      <c r="G1934" s="25" t="s">
        <v>30</v>
      </c>
      <c r="H1934" s="27">
        <v>4600000</v>
      </c>
      <c r="I1934" s="27">
        <v>4600000</v>
      </c>
      <c r="J1934" s="25" t="s">
        <v>31</v>
      </c>
      <c r="K1934" s="25" t="s">
        <v>32</v>
      </c>
      <c r="L1934" s="26" t="s">
        <v>118</v>
      </c>
    </row>
    <row r="1935" spans="2:12" ht="75">
      <c r="B1935" s="24">
        <v>82101507</v>
      </c>
      <c r="C1935" s="28" t="s">
        <v>998</v>
      </c>
      <c r="D1935" s="25" t="s">
        <v>45</v>
      </c>
      <c r="E1935" s="25" t="s">
        <v>37</v>
      </c>
      <c r="F1935" s="25" t="s">
        <v>29</v>
      </c>
      <c r="G1935" s="25" t="s">
        <v>30</v>
      </c>
      <c r="H1935" s="27">
        <v>2000000</v>
      </c>
      <c r="I1935" s="27">
        <v>2000000</v>
      </c>
      <c r="J1935" s="25" t="s">
        <v>31</v>
      </c>
      <c r="K1935" s="25" t="s">
        <v>32</v>
      </c>
      <c r="L1935" s="26" t="s">
        <v>118</v>
      </c>
    </row>
    <row r="1936" spans="2:12" ht="75">
      <c r="B1936" s="24">
        <v>82101500</v>
      </c>
      <c r="C1936" s="28" t="s">
        <v>396</v>
      </c>
      <c r="D1936" s="25" t="s">
        <v>78</v>
      </c>
      <c r="E1936" s="25" t="s">
        <v>80</v>
      </c>
      <c r="F1936" s="25" t="s">
        <v>84</v>
      </c>
      <c r="G1936" s="25" t="s">
        <v>30</v>
      </c>
      <c r="H1936" s="27">
        <f>230000000-38000000</f>
        <v>192000000</v>
      </c>
      <c r="I1936" s="27">
        <f>230000000-38000000</f>
        <v>192000000</v>
      </c>
      <c r="J1936" s="25" t="s">
        <v>31</v>
      </c>
      <c r="K1936" s="25" t="s">
        <v>32</v>
      </c>
      <c r="L1936" s="26" t="s">
        <v>118</v>
      </c>
    </row>
    <row r="1937" spans="2:12" ht="90">
      <c r="B1937" s="24">
        <v>82101500</v>
      </c>
      <c r="C1937" s="28" t="s">
        <v>999</v>
      </c>
      <c r="D1937" s="25" t="s">
        <v>39</v>
      </c>
      <c r="E1937" s="25" t="s">
        <v>37</v>
      </c>
      <c r="F1937" s="25" t="s">
        <v>84</v>
      </c>
      <c r="G1937" s="25" t="s">
        <v>30</v>
      </c>
      <c r="H1937" s="27">
        <v>38000000</v>
      </c>
      <c r="I1937" s="27">
        <v>38000000</v>
      </c>
      <c r="J1937" s="25" t="s">
        <v>31</v>
      </c>
      <c r="K1937" s="25" t="s">
        <v>32</v>
      </c>
      <c r="L1937" s="26" t="s">
        <v>118</v>
      </c>
    </row>
    <row r="1938" spans="2:12" ht="90">
      <c r="B1938" s="24">
        <v>82101500</v>
      </c>
      <c r="C1938" s="28" t="s">
        <v>1000</v>
      </c>
      <c r="D1938" s="25" t="s">
        <v>55</v>
      </c>
      <c r="E1938" s="25" t="s">
        <v>37</v>
      </c>
      <c r="F1938" s="25" t="s">
        <v>84</v>
      </c>
      <c r="G1938" s="25" t="s">
        <v>30</v>
      </c>
      <c r="H1938" s="27">
        <v>20000000</v>
      </c>
      <c r="I1938" s="27">
        <v>20000000</v>
      </c>
      <c r="J1938" s="25" t="s">
        <v>31</v>
      </c>
      <c r="K1938" s="25" t="s">
        <v>32</v>
      </c>
      <c r="L1938" s="26" t="s">
        <v>118</v>
      </c>
    </row>
    <row r="1939" spans="2:12" ht="60">
      <c r="B1939" s="24" t="s">
        <v>110</v>
      </c>
      <c r="C1939" s="28" t="s">
        <v>1001</v>
      </c>
      <c r="D1939" s="25" t="s">
        <v>39</v>
      </c>
      <c r="E1939" s="25" t="s">
        <v>37</v>
      </c>
      <c r="F1939" s="25" t="s">
        <v>84</v>
      </c>
      <c r="G1939" s="25" t="s">
        <v>30</v>
      </c>
      <c r="H1939" s="27">
        <v>8000000</v>
      </c>
      <c r="I1939" s="27">
        <v>8000000</v>
      </c>
      <c r="J1939" s="25" t="s">
        <v>31</v>
      </c>
      <c r="K1939" s="25" t="s">
        <v>32</v>
      </c>
      <c r="L1939" s="26" t="s">
        <v>118</v>
      </c>
    </row>
    <row r="1940" spans="2:12" ht="90">
      <c r="B1940" s="24">
        <v>94131500</v>
      </c>
      <c r="C1940" s="28" t="s">
        <v>324</v>
      </c>
      <c r="D1940" s="25" t="s">
        <v>55</v>
      </c>
      <c r="E1940" s="25" t="s">
        <v>80</v>
      </c>
      <c r="F1940" s="25" t="s">
        <v>29</v>
      </c>
      <c r="G1940" s="25" t="s">
        <v>30</v>
      </c>
      <c r="H1940" s="27">
        <v>20000000</v>
      </c>
      <c r="I1940" s="27">
        <v>20000000</v>
      </c>
      <c r="J1940" s="25" t="s">
        <v>31</v>
      </c>
      <c r="K1940" s="25" t="s">
        <v>32</v>
      </c>
      <c r="L1940" s="26" t="s">
        <v>118</v>
      </c>
    </row>
    <row r="1941" spans="2:12" ht="75">
      <c r="B1941" s="24">
        <v>80141614</v>
      </c>
      <c r="C1941" s="28" t="s">
        <v>935</v>
      </c>
      <c r="D1941" s="25" t="s">
        <v>55</v>
      </c>
      <c r="E1941" s="25" t="s">
        <v>37</v>
      </c>
      <c r="F1941" s="25" t="s">
        <v>29</v>
      </c>
      <c r="G1941" s="25" t="s">
        <v>30</v>
      </c>
      <c r="H1941" s="27">
        <v>19600000</v>
      </c>
      <c r="I1941" s="27">
        <v>19600000</v>
      </c>
      <c r="J1941" s="25" t="s">
        <v>31</v>
      </c>
      <c r="K1941" s="25" t="s">
        <v>32</v>
      </c>
      <c r="L1941" s="26" t="s">
        <v>118</v>
      </c>
    </row>
    <row r="1942" spans="2:12" ht="60">
      <c r="B1942" s="24">
        <v>93151500</v>
      </c>
      <c r="C1942" s="28" t="s">
        <v>1002</v>
      </c>
      <c r="D1942" s="25" t="s">
        <v>43</v>
      </c>
      <c r="E1942" s="25" t="s">
        <v>58</v>
      </c>
      <c r="F1942" s="25" t="s">
        <v>29</v>
      </c>
      <c r="G1942" s="25" t="s">
        <v>30</v>
      </c>
      <c r="H1942" s="27">
        <v>300000000</v>
      </c>
      <c r="I1942" s="27">
        <v>300000000</v>
      </c>
      <c r="J1942" s="25" t="s">
        <v>31</v>
      </c>
      <c r="K1942" s="25" t="s">
        <v>32</v>
      </c>
      <c r="L1942" s="26" t="s">
        <v>33</v>
      </c>
    </row>
    <row r="1943" spans="2:12" ht="60">
      <c r="B1943" s="24">
        <v>93151500</v>
      </c>
      <c r="C1943" s="28" t="s">
        <v>1002</v>
      </c>
      <c r="D1943" s="25" t="s">
        <v>43</v>
      </c>
      <c r="E1943" s="25" t="s">
        <v>58</v>
      </c>
      <c r="F1943" s="25" t="s">
        <v>29</v>
      </c>
      <c r="G1943" s="25" t="s">
        <v>30</v>
      </c>
      <c r="H1943" s="27">
        <f>23000000000+669148270+300000000+9000000+5221120+48060576+15859840+453867+9350000+101331508+1061900+144886+40368033</f>
        <v>24200000000</v>
      </c>
      <c r="I1943" s="27">
        <f>23000000000+669148270+300000000+9000000+5221120+48060576+15859840+453867+9350000+101331508+1061900+144886+40368033</f>
        <v>24200000000</v>
      </c>
      <c r="J1943" s="25" t="s">
        <v>31</v>
      </c>
      <c r="K1943" s="25" t="s">
        <v>32</v>
      </c>
      <c r="L1943" s="26" t="s">
        <v>33</v>
      </c>
    </row>
    <row r="1944" spans="2:12" ht="75">
      <c r="B1944" s="24">
        <v>72101511</v>
      </c>
      <c r="C1944" s="28" t="s">
        <v>1003</v>
      </c>
      <c r="D1944" s="25" t="s">
        <v>43</v>
      </c>
      <c r="E1944" s="25" t="s">
        <v>35</v>
      </c>
      <c r="F1944" s="25" t="s">
        <v>53</v>
      </c>
      <c r="G1944" s="25" t="s">
        <v>82</v>
      </c>
      <c r="H1944" s="27">
        <v>1900000</v>
      </c>
      <c r="I1944" s="27">
        <v>1900000</v>
      </c>
      <c r="J1944" s="25" t="s">
        <v>31</v>
      </c>
      <c r="K1944" s="25" t="s">
        <v>32</v>
      </c>
      <c r="L1944" s="26" t="s">
        <v>33</v>
      </c>
    </row>
    <row r="1945" spans="2:12" ht="45">
      <c r="B1945" s="24">
        <v>80131500</v>
      </c>
      <c r="C1945" s="28" t="s">
        <v>1004</v>
      </c>
      <c r="D1945" s="25" t="s">
        <v>44</v>
      </c>
      <c r="E1945" s="25" t="s">
        <v>35</v>
      </c>
      <c r="F1945" s="25" t="s">
        <v>64</v>
      </c>
      <c r="G1945" s="25" t="s">
        <v>30</v>
      </c>
      <c r="H1945" s="27">
        <v>45804000</v>
      </c>
      <c r="I1945" s="27">
        <v>45804000</v>
      </c>
      <c r="J1945" s="25" t="s">
        <v>31</v>
      </c>
      <c r="K1945" s="25" t="s">
        <v>32</v>
      </c>
      <c r="L1945" s="26" t="s">
        <v>33</v>
      </c>
    </row>
    <row r="1946" spans="2:12" ht="60">
      <c r="B1946" s="24">
        <v>72153002</v>
      </c>
      <c r="C1946" s="28" t="s">
        <v>38</v>
      </c>
      <c r="D1946" s="25" t="s">
        <v>43</v>
      </c>
      <c r="E1946" s="25" t="s">
        <v>35</v>
      </c>
      <c r="F1946" s="25" t="s">
        <v>48</v>
      </c>
      <c r="G1946" s="25" t="s">
        <v>30</v>
      </c>
      <c r="H1946" s="27">
        <f>100000000+10000000</f>
        <v>110000000</v>
      </c>
      <c r="I1946" s="27">
        <f>100000000+10000000</f>
        <v>110000000</v>
      </c>
      <c r="J1946" s="25" t="s">
        <v>31</v>
      </c>
      <c r="K1946" s="25" t="s">
        <v>32</v>
      </c>
      <c r="L1946" s="26" t="s">
        <v>33</v>
      </c>
    </row>
    <row r="1947" spans="2:12" ht="105">
      <c r="B1947" s="24" t="s">
        <v>349</v>
      </c>
      <c r="C1947" s="28" t="s">
        <v>1005</v>
      </c>
      <c r="D1947" s="25" t="s">
        <v>44</v>
      </c>
      <c r="E1947" s="25" t="s">
        <v>79</v>
      </c>
      <c r="F1947" s="25" t="s">
        <v>64</v>
      </c>
      <c r="G1947" s="25" t="s">
        <v>30</v>
      </c>
      <c r="H1947" s="27">
        <v>140210000</v>
      </c>
      <c r="I1947" s="27">
        <v>140210000</v>
      </c>
      <c r="J1947" s="25" t="s">
        <v>31</v>
      </c>
      <c r="K1947" s="25" t="s">
        <v>32</v>
      </c>
      <c r="L1947" s="26" t="s">
        <v>33</v>
      </c>
    </row>
    <row r="1948" spans="2:12" ht="30">
      <c r="B1948" s="24">
        <v>81101701</v>
      </c>
      <c r="C1948" s="28" t="s">
        <v>1006</v>
      </c>
      <c r="D1948" s="25" t="s">
        <v>44</v>
      </c>
      <c r="E1948" s="25" t="s">
        <v>42</v>
      </c>
      <c r="F1948" s="25" t="s">
        <v>29</v>
      </c>
      <c r="G1948" s="25" t="s">
        <v>30</v>
      </c>
      <c r="H1948" s="27">
        <v>89629507</v>
      </c>
      <c r="I1948" s="27">
        <v>89629507</v>
      </c>
      <c r="J1948" s="25" t="s">
        <v>31</v>
      </c>
      <c r="K1948" s="25" t="s">
        <v>32</v>
      </c>
      <c r="L1948" s="26" t="s">
        <v>33</v>
      </c>
    </row>
    <row r="1949" spans="2:12" ht="45">
      <c r="B1949" s="24" t="s">
        <v>75</v>
      </c>
      <c r="C1949" s="28" t="s">
        <v>40</v>
      </c>
      <c r="D1949" s="25" t="s">
        <v>39</v>
      </c>
      <c r="E1949" s="25" t="s">
        <v>68</v>
      </c>
      <c r="F1949" s="25" t="s">
        <v>53</v>
      </c>
      <c r="G1949" s="25" t="s">
        <v>30</v>
      </c>
      <c r="H1949" s="27">
        <v>11300400</v>
      </c>
      <c r="I1949" s="27">
        <v>11300400</v>
      </c>
      <c r="J1949" s="25" t="s">
        <v>31</v>
      </c>
      <c r="K1949" s="25" t="s">
        <v>32</v>
      </c>
      <c r="L1949" s="26" t="s">
        <v>33</v>
      </c>
    </row>
    <row r="1950" spans="2:12" ht="45">
      <c r="B1950" s="24">
        <v>80111600</v>
      </c>
      <c r="C1950" s="28" t="s">
        <v>1007</v>
      </c>
      <c r="D1950" s="25" t="s">
        <v>49</v>
      </c>
      <c r="E1950" s="25" t="s">
        <v>50</v>
      </c>
      <c r="F1950" s="25" t="s">
        <v>29</v>
      </c>
      <c r="G1950" s="25" t="s">
        <v>30</v>
      </c>
      <c r="H1950" s="27">
        <v>24999997</v>
      </c>
      <c r="I1950" s="27">
        <v>24999997</v>
      </c>
      <c r="J1950" s="25" t="s">
        <v>31</v>
      </c>
      <c r="K1950" s="25" t="s">
        <v>32</v>
      </c>
      <c r="L1950" s="26" t="s">
        <v>33</v>
      </c>
    </row>
    <row r="1951" spans="2:12" ht="60">
      <c r="B1951" s="24">
        <v>80131500</v>
      </c>
      <c r="C1951" s="28" t="s">
        <v>60</v>
      </c>
      <c r="D1951" s="25" t="s">
        <v>49</v>
      </c>
      <c r="E1951" s="25" t="s">
        <v>35</v>
      </c>
      <c r="F1951" s="25" t="s">
        <v>29</v>
      </c>
      <c r="G1951" s="25" t="s">
        <v>30</v>
      </c>
      <c r="H1951" s="27">
        <v>194880000</v>
      </c>
      <c r="I1951" s="27">
        <v>194880000</v>
      </c>
      <c r="J1951" s="25" t="s">
        <v>31</v>
      </c>
      <c r="K1951" s="25" t="s">
        <v>32</v>
      </c>
      <c r="L1951" s="26" t="s">
        <v>33</v>
      </c>
    </row>
    <row r="1952" spans="2:12" ht="90">
      <c r="B1952" s="24">
        <v>80131500</v>
      </c>
      <c r="C1952" s="28" t="s">
        <v>1008</v>
      </c>
      <c r="D1952" s="25" t="s">
        <v>77</v>
      </c>
      <c r="E1952" s="25" t="s">
        <v>42</v>
      </c>
      <c r="F1952" s="25" t="s">
        <v>29</v>
      </c>
      <c r="G1952" s="25" t="s">
        <v>30</v>
      </c>
      <c r="H1952" s="27">
        <v>9395840</v>
      </c>
      <c r="I1952" s="27">
        <v>9395840</v>
      </c>
      <c r="J1952" s="25" t="s">
        <v>31</v>
      </c>
      <c r="K1952" s="25" t="s">
        <v>32</v>
      </c>
      <c r="L1952" s="26" t="s">
        <v>33</v>
      </c>
    </row>
    <row r="1953" spans="2:12" ht="75">
      <c r="B1953" s="24">
        <v>47121700</v>
      </c>
      <c r="C1953" s="28" t="s">
        <v>51</v>
      </c>
      <c r="D1953" s="25" t="s">
        <v>39</v>
      </c>
      <c r="E1953" s="25" t="s">
        <v>42</v>
      </c>
      <c r="F1953" s="25" t="s">
        <v>53</v>
      </c>
      <c r="G1953" s="25" t="s">
        <v>30</v>
      </c>
      <c r="H1953" s="27">
        <v>12504800</v>
      </c>
      <c r="I1953" s="27">
        <v>12504800</v>
      </c>
      <c r="J1953" s="25" t="s">
        <v>31</v>
      </c>
      <c r="K1953" s="25" t="s">
        <v>32</v>
      </c>
      <c r="L1953" s="26" t="s">
        <v>33</v>
      </c>
    </row>
    <row r="1954" spans="2:12" ht="60">
      <c r="B1954" s="24">
        <v>95121646</v>
      </c>
      <c r="C1954" s="28" t="s">
        <v>67</v>
      </c>
      <c r="D1954" s="25" t="s">
        <v>39</v>
      </c>
      <c r="E1954" s="25" t="s">
        <v>42</v>
      </c>
      <c r="F1954" s="25" t="s">
        <v>53</v>
      </c>
      <c r="G1954" s="25" t="s">
        <v>30</v>
      </c>
      <c r="H1954" s="27">
        <v>2041333</v>
      </c>
      <c r="I1954" s="27">
        <v>2041333</v>
      </c>
      <c r="J1954" s="25" t="s">
        <v>31</v>
      </c>
      <c r="K1954" s="25" t="s">
        <v>32</v>
      </c>
      <c r="L1954" s="26" t="s">
        <v>33</v>
      </c>
    </row>
    <row r="1955" spans="2:12" ht="60">
      <c r="B1955" s="24" t="s">
        <v>1009</v>
      </c>
      <c r="C1955" s="28" t="s">
        <v>1010</v>
      </c>
      <c r="D1955" s="25" t="s">
        <v>44</v>
      </c>
      <c r="E1955" s="25" t="s">
        <v>42</v>
      </c>
      <c r="F1955" s="25" t="s">
        <v>53</v>
      </c>
      <c r="G1955" s="25" t="s">
        <v>30</v>
      </c>
      <c r="H1955" s="27">
        <v>10230491</v>
      </c>
      <c r="I1955" s="27">
        <v>10230491</v>
      </c>
      <c r="J1955" s="25" t="s">
        <v>31</v>
      </c>
      <c r="K1955" s="25" t="s">
        <v>32</v>
      </c>
      <c r="L1955" s="26" t="s">
        <v>33</v>
      </c>
    </row>
    <row r="1956" spans="2:12" ht="60">
      <c r="B1956" s="24">
        <v>43232100</v>
      </c>
      <c r="C1956" s="28" t="s">
        <v>1011</v>
      </c>
      <c r="D1956" s="25" t="s">
        <v>135</v>
      </c>
      <c r="E1956" s="25" t="s">
        <v>42</v>
      </c>
      <c r="F1956" s="25" t="s">
        <v>53</v>
      </c>
      <c r="G1956" s="25" t="s">
        <v>30</v>
      </c>
      <c r="H1956" s="27">
        <f>1429954+7340172</f>
        <v>8770126</v>
      </c>
      <c r="I1956" s="27">
        <f>1429954+7340172</f>
        <v>8770126</v>
      </c>
      <c r="J1956" s="25" t="s">
        <v>31</v>
      </c>
      <c r="K1956" s="25" t="s">
        <v>32</v>
      </c>
      <c r="L1956" s="26" t="s">
        <v>33</v>
      </c>
    </row>
    <row r="1957" spans="2:12" ht="60">
      <c r="B1957" s="24">
        <v>43232100</v>
      </c>
      <c r="C1957" s="28" t="s">
        <v>1011</v>
      </c>
      <c r="D1957" s="25" t="s">
        <v>135</v>
      </c>
      <c r="E1957" s="25" t="s">
        <v>42</v>
      </c>
      <c r="F1957" s="25" t="s">
        <v>53</v>
      </c>
      <c r="G1957" s="25" t="s">
        <v>30</v>
      </c>
      <c r="H1957" s="27">
        <v>88930</v>
      </c>
      <c r="I1957" s="27">
        <v>88930</v>
      </c>
      <c r="J1957" s="25" t="s">
        <v>31</v>
      </c>
      <c r="K1957" s="25" t="s">
        <v>32</v>
      </c>
      <c r="L1957" s="26" t="s">
        <v>33</v>
      </c>
    </row>
    <row r="1958" spans="2:12" ht="45">
      <c r="B1958" s="24" t="s">
        <v>1012</v>
      </c>
      <c r="C1958" s="28" t="s">
        <v>1013</v>
      </c>
      <c r="D1958" s="25" t="s">
        <v>78</v>
      </c>
      <c r="E1958" s="25" t="s">
        <v>42</v>
      </c>
      <c r="F1958" s="25" t="s">
        <v>53</v>
      </c>
      <c r="G1958" s="25" t="s">
        <v>30</v>
      </c>
      <c r="H1958" s="27">
        <v>19990164</v>
      </c>
      <c r="I1958" s="27">
        <v>19990164</v>
      </c>
      <c r="J1958" s="25" t="s">
        <v>31</v>
      </c>
      <c r="K1958" s="25" t="s">
        <v>32</v>
      </c>
      <c r="L1958" s="26" t="s">
        <v>33</v>
      </c>
    </row>
    <row r="1959" spans="2:12" ht="75">
      <c r="B1959" s="24">
        <v>93141700</v>
      </c>
      <c r="C1959" s="28" t="s">
        <v>510</v>
      </c>
      <c r="D1959" s="25" t="s">
        <v>44</v>
      </c>
      <c r="E1959" s="25" t="s">
        <v>42</v>
      </c>
      <c r="F1959" s="25" t="s">
        <v>84</v>
      </c>
      <c r="G1959" s="25" t="s">
        <v>30</v>
      </c>
      <c r="H1959" s="27">
        <v>52000000</v>
      </c>
      <c r="I1959" s="27">
        <v>52000000</v>
      </c>
      <c r="J1959" s="25" t="s">
        <v>31</v>
      </c>
      <c r="K1959" s="25" t="s">
        <v>32</v>
      </c>
      <c r="L1959" s="26" t="s">
        <v>33</v>
      </c>
    </row>
    <row r="1960" spans="2:12" ht="45">
      <c r="B1960" s="24" t="s">
        <v>1014</v>
      </c>
      <c r="C1960" s="28" t="s">
        <v>1015</v>
      </c>
      <c r="D1960" s="25" t="s">
        <v>44</v>
      </c>
      <c r="E1960" s="25" t="s">
        <v>42</v>
      </c>
      <c r="F1960" s="25" t="s">
        <v>53</v>
      </c>
      <c r="G1960" s="25" t="s">
        <v>30</v>
      </c>
      <c r="H1960" s="27">
        <v>2700000</v>
      </c>
      <c r="I1960" s="27">
        <v>2700000</v>
      </c>
      <c r="J1960" s="25" t="s">
        <v>31</v>
      </c>
      <c r="K1960" s="25" t="s">
        <v>32</v>
      </c>
      <c r="L1960" s="26" t="s">
        <v>33</v>
      </c>
    </row>
    <row r="1961" spans="2:12" ht="75">
      <c r="B1961" s="24">
        <v>93141700</v>
      </c>
      <c r="C1961" s="28" t="s">
        <v>510</v>
      </c>
      <c r="D1961" s="25" t="s">
        <v>44</v>
      </c>
      <c r="E1961" s="25" t="s">
        <v>42</v>
      </c>
      <c r="F1961" s="25" t="s">
        <v>84</v>
      </c>
      <c r="G1961" s="25" t="s">
        <v>30</v>
      </c>
      <c r="H1961" s="27">
        <v>20000000</v>
      </c>
      <c r="I1961" s="27">
        <v>20000000</v>
      </c>
      <c r="J1961" s="25" t="s">
        <v>31</v>
      </c>
      <c r="K1961" s="25" t="s">
        <v>32</v>
      </c>
      <c r="L1961" s="26" t="s">
        <v>33</v>
      </c>
    </row>
    <row r="1962" spans="2:12" ht="60">
      <c r="B1962" s="24">
        <v>72101511</v>
      </c>
      <c r="C1962" s="28" t="s">
        <v>1016</v>
      </c>
      <c r="D1962" s="25" t="s">
        <v>39</v>
      </c>
      <c r="E1962" s="25" t="s">
        <v>80</v>
      </c>
      <c r="F1962" s="25" t="s">
        <v>53</v>
      </c>
      <c r="G1962" s="25" t="s">
        <v>30</v>
      </c>
      <c r="H1962" s="27">
        <v>9563000</v>
      </c>
      <c r="I1962" s="27">
        <v>9563000</v>
      </c>
      <c r="J1962" s="25" t="s">
        <v>31</v>
      </c>
      <c r="K1962" s="25" t="s">
        <v>32</v>
      </c>
      <c r="L1962" s="26" t="s">
        <v>33</v>
      </c>
    </row>
    <row r="1963" spans="2:12" ht="60">
      <c r="B1963" s="24">
        <v>81161700</v>
      </c>
      <c r="C1963" s="28" t="s">
        <v>429</v>
      </c>
      <c r="D1963" s="25" t="s">
        <v>45</v>
      </c>
      <c r="E1963" s="25" t="s">
        <v>35</v>
      </c>
      <c r="F1963" s="25" t="s">
        <v>29</v>
      </c>
      <c r="G1963" s="25" t="s">
        <v>30</v>
      </c>
      <c r="H1963" s="27">
        <v>81046987</v>
      </c>
      <c r="I1963" s="27">
        <v>81046987</v>
      </c>
      <c r="J1963" s="25" t="s">
        <v>31</v>
      </c>
      <c r="K1963" s="25" t="s">
        <v>32</v>
      </c>
      <c r="L1963" s="26" t="s">
        <v>33</v>
      </c>
    </row>
    <row r="1964" spans="2:12" ht="75">
      <c r="B1964" s="24" t="s">
        <v>1017</v>
      </c>
      <c r="C1964" s="28" t="s">
        <v>46</v>
      </c>
      <c r="D1964" s="25" t="s">
        <v>78</v>
      </c>
      <c r="E1964" s="25" t="s">
        <v>47</v>
      </c>
      <c r="F1964" s="25" t="s">
        <v>84</v>
      </c>
      <c r="G1964" s="25" t="s">
        <v>30</v>
      </c>
      <c r="H1964" s="27">
        <v>24526266</v>
      </c>
      <c r="I1964" s="27">
        <v>24526266</v>
      </c>
      <c r="J1964" s="25" t="s">
        <v>31</v>
      </c>
      <c r="K1964" s="25" t="s">
        <v>32</v>
      </c>
      <c r="L1964" s="26" t="s">
        <v>33</v>
      </c>
    </row>
    <row r="1965" spans="2:12" ht="75">
      <c r="B1965" s="24" t="s">
        <v>1018</v>
      </c>
      <c r="C1965" s="28" t="s">
        <v>1019</v>
      </c>
      <c r="D1965" s="25" t="s">
        <v>39</v>
      </c>
      <c r="E1965" s="25" t="s">
        <v>80</v>
      </c>
      <c r="F1965" s="25" t="s">
        <v>48</v>
      </c>
      <c r="G1965" s="25" t="s">
        <v>30</v>
      </c>
      <c r="H1965" s="27">
        <v>166249000</v>
      </c>
      <c r="I1965" s="27">
        <v>166249000</v>
      </c>
      <c r="J1965" s="25" t="s">
        <v>31</v>
      </c>
      <c r="K1965" s="25" t="s">
        <v>32</v>
      </c>
      <c r="L1965" s="26" t="s">
        <v>33</v>
      </c>
    </row>
    <row r="1966" spans="2:12" ht="45">
      <c r="B1966" s="24">
        <v>43201835</v>
      </c>
      <c r="C1966" s="28" t="s">
        <v>1020</v>
      </c>
      <c r="D1966" s="25" t="s">
        <v>55</v>
      </c>
      <c r="E1966" s="25" t="s">
        <v>80</v>
      </c>
      <c r="F1966" s="25" t="s">
        <v>53</v>
      </c>
      <c r="G1966" s="25" t="s">
        <v>30</v>
      </c>
      <c r="H1966" s="27">
        <v>26000000</v>
      </c>
      <c r="I1966" s="27">
        <v>26000000</v>
      </c>
      <c r="J1966" s="25" t="s">
        <v>31</v>
      </c>
      <c r="K1966" s="25" t="s">
        <v>32</v>
      </c>
      <c r="L1966" s="26" t="s">
        <v>33</v>
      </c>
    </row>
    <row r="1967" spans="2:12" ht="45">
      <c r="B1967" s="24">
        <v>80111600</v>
      </c>
      <c r="C1967" s="28" t="s">
        <v>1021</v>
      </c>
      <c r="D1967" s="25" t="s">
        <v>45</v>
      </c>
      <c r="E1967" s="25" t="s">
        <v>80</v>
      </c>
      <c r="F1967" s="25" t="s">
        <v>29</v>
      </c>
      <c r="G1967" s="25" t="s">
        <v>30</v>
      </c>
      <c r="H1967" s="27">
        <v>1000000</v>
      </c>
      <c r="I1967" s="27">
        <v>1000000</v>
      </c>
      <c r="J1967" s="25" t="s">
        <v>31</v>
      </c>
      <c r="K1967" s="25" t="s">
        <v>32</v>
      </c>
      <c r="L1967" s="26" t="s">
        <v>33</v>
      </c>
    </row>
    <row r="1968" spans="2:12" ht="105">
      <c r="B1968" s="24" t="s">
        <v>349</v>
      </c>
      <c r="C1968" s="28" t="s">
        <v>350</v>
      </c>
      <c r="D1968" s="25" t="s">
        <v>135</v>
      </c>
      <c r="E1968" s="25" t="s">
        <v>79</v>
      </c>
      <c r="F1968" s="25" t="s">
        <v>64</v>
      </c>
      <c r="G1968" s="25" t="s">
        <v>30</v>
      </c>
      <c r="H1968" s="27">
        <v>66204409</v>
      </c>
      <c r="I1968" s="27">
        <v>66204409</v>
      </c>
      <c r="J1968" s="25" t="s">
        <v>31</v>
      </c>
      <c r="K1968" s="25" t="s">
        <v>32</v>
      </c>
      <c r="L1968" s="26" t="s">
        <v>33</v>
      </c>
    </row>
    <row r="1969" spans="2:12" ht="60">
      <c r="B1969" s="24">
        <v>56101800</v>
      </c>
      <c r="C1969" s="28" t="s">
        <v>66</v>
      </c>
      <c r="D1969" s="25" t="s">
        <v>43</v>
      </c>
      <c r="E1969" s="25" t="s">
        <v>42</v>
      </c>
      <c r="F1969" s="25" t="s">
        <v>53</v>
      </c>
      <c r="G1969" s="25" t="s">
        <v>30</v>
      </c>
      <c r="H1969" s="27">
        <v>3356502</v>
      </c>
      <c r="I1969" s="27">
        <v>3356502</v>
      </c>
      <c r="J1969" s="25" t="s">
        <v>31</v>
      </c>
      <c r="K1969" s="25" t="s">
        <v>32</v>
      </c>
      <c r="L1969" s="26" t="s">
        <v>33</v>
      </c>
    </row>
    <row r="1970" spans="2:12" ht="45">
      <c r="B1970" s="24">
        <v>80161801</v>
      </c>
      <c r="C1970" s="28" t="s">
        <v>1022</v>
      </c>
      <c r="D1970" s="25" t="s">
        <v>45</v>
      </c>
      <c r="E1970" s="25" t="s">
        <v>80</v>
      </c>
      <c r="F1970" s="25" t="s">
        <v>53</v>
      </c>
      <c r="G1970" s="25" t="s">
        <v>30</v>
      </c>
      <c r="H1970" s="27">
        <v>18000000</v>
      </c>
      <c r="I1970" s="27">
        <v>18000000</v>
      </c>
      <c r="J1970" s="25" t="s">
        <v>31</v>
      </c>
      <c r="K1970" s="25" t="s">
        <v>32</v>
      </c>
      <c r="L1970" s="26" t="s">
        <v>33</v>
      </c>
    </row>
    <row r="1971" spans="2:12" ht="45">
      <c r="B1971" s="24">
        <v>43211500</v>
      </c>
      <c r="C1971" s="28" t="s">
        <v>54</v>
      </c>
      <c r="D1971" s="25" t="s">
        <v>55</v>
      </c>
      <c r="E1971" s="25" t="s">
        <v>42</v>
      </c>
      <c r="F1971" s="25" t="s">
        <v>48</v>
      </c>
      <c r="G1971" s="25" t="s">
        <v>30</v>
      </c>
      <c r="H1971" s="27">
        <f>215000000+10596469</f>
        <v>225596469</v>
      </c>
      <c r="I1971" s="27">
        <f>215000000+10596469</f>
        <v>225596469</v>
      </c>
      <c r="J1971" s="25" t="s">
        <v>31</v>
      </c>
      <c r="K1971" s="25" t="s">
        <v>32</v>
      </c>
      <c r="L1971" s="26" t="s">
        <v>33</v>
      </c>
    </row>
    <row r="1972" spans="2:12" ht="45">
      <c r="B1972" s="24">
        <v>43211500</v>
      </c>
      <c r="C1972" s="28" t="s">
        <v>54</v>
      </c>
      <c r="D1972" s="25" t="s">
        <v>55</v>
      </c>
      <c r="E1972" s="25" t="s">
        <v>42</v>
      </c>
      <c r="F1972" s="25" t="s">
        <v>48</v>
      </c>
      <c r="G1972" s="25" t="s">
        <v>30</v>
      </c>
      <c r="H1972" s="27">
        <v>47777165</v>
      </c>
      <c r="I1972" s="27">
        <v>47777165</v>
      </c>
      <c r="J1972" s="25" t="s">
        <v>31</v>
      </c>
      <c r="K1972" s="25" t="s">
        <v>32</v>
      </c>
      <c r="L1972" s="26" t="s">
        <v>33</v>
      </c>
    </row>
    <row r="1973" spans="2:12" ht="60">
      <c r="B1973" s="24">
        <v>43191511</v>
      </c>
      <c r="C1973" s="28" t="s">
        <v>56</v>
      </c>
      <c r="D1973" s="25" t="s">
        <v>55</v>
      </c>
      <c r="E1973" s="25" t="s">
        <v>42</v>
      </c>
      <c r="F1973" s="25" t="s">
        <v>53</v>
      </c>
      <c r="G1973" s="25" t="s">
        <v>30</v>
      </c>
      <c r="H1973" s="27">
        <f>7425276+5818-88642</f>
        <v>7342452</v>
      </c>
      <c r="I1973" s="27">
        <f>7425276+5818-88642</f>
        <v>7342452</v>
      </c>
      <c r="J1973" s="25" t="s">
        <v>31</v>
      </c>
      <c r="K1973" s="25" t="s">
        <v>32</v>
      </c>
      <c r="L1973" s="26" t="s">
        <v>33</v>
      </c>
    </row>
    <row r="1974" spans="2:12" ht="150">
      <c r="B1974" s="24" t="s">
        <v>90</v>
      </c>
      <c r="C1974" s="28" t="s">
        <v>430</v>
      </c>
      <c r="D1974" s="25" t="s">
        <v>44</v>
      </c>
      <c r="E1974" s="25" t="s">
        <v>62</v>
      </c>
      <c r="F1974" s="25" t="s">
        <v>48</v>
      </c>
      <c r="G1974" s="25" t="s">
        <v>30</v>
      </c>
      <c r="H1974" s="27">
        <f>268310523-5818-9000000-1000000-100000000+10005818</f>
        <v>168310523</v>
      </c>
      <c r="I1974" s="27">
        <f>268310523-5818-9000000-1000000-100000000+10005818</f>
        <v>168310523</v>
      </c>
      <c r="J1974" s="25" t="s">
        <v>31</v>
      </c>
      <c r="K1974" s="25" t="s">
        <v>32</v>
      </c>
      <c r="L1974" s="26" t="s">
        <v>33</v>
      </c>
    </row>
    <row r="1975" spans="2:12" ht="150">
      <c r="B1975" s="24" t="s">
        <v>1023</v>
      </c>
      <c r="C1975" s="28" t="s">
        <v>1024</v>
      </c>
      <c r="D1975" s="25" t="s">
        <v>45</v>
      </c>
      <c r="E1975" s="25" t="s">
        <v>62</v>
      </c>
      <c r="F1975" s="25" t="s">
        <v>48</v>
      </c>
      <c r="G1975" s="25" t="s">
        <v>30</v>
      </c>
      <c r="H1975" s="27">
        <v>100000000</v>
      </c>
      <c r="I1975" s="27">
        <v>100000000</v>
      </c>
      <c r="J1975" s="25" t="s">
        <v>31</v>
      </c>
      <c r="K1975" s="25" t="s">
        <v>32</v>
      </c>
      <c r="L1975" s="26" t="s">
        <v>33</v>
      </c>
    </row>
    <row r="1976" spans="2:12" ht="60">
      <c r="B1976" s="24">
        <v>76121501</v>
      </c>
      <c r="C1976" s="28" t="s">
        <v>683</v>
      </c>
      <c r="D1976" s="25" t="s">
        <v>41</v>
      </c>
      <c r="E1976" s="25" t="s">
        <v>80</v>
      </c>
      <c r="F1976" s="25" t="s">
        <v>29</v>
      </c>
      <c r="G1976" s="25" t="s">
        <v>30</v>
      </c>
      <c r="H1976" s="27">
        <v>9000000</v>
      </c>
      <c r="I1976" s="27">
        <v>9000000</v>
      </c>
      <c r="J1976" s="25" t="s">
        <v>31</v>
      </c>
      <c r="K1976" s="25" t="s">
        <v>32</v>
      </c>
      <c r="L1976" s="26" t="s">
        <v>33</v>
      </c>
    </row>
    <row r="1977" spans="2:12" ht="60">
      <c r="B1977" s="24">
        <v>93141701</v>
      </c>
      <c r="C1977" s="28" t="s">
        <v>1025</v>
      </c>
      <c r="D1977" s="25" t="s">
        <v>45</v>
      </c>
      <c r="E1977" s="25" t="s">
        <v>58</v>
      </c>
      <c r="F1977" s="25" t="s">
        <v>29</v>
      </c>
      <c r="G1977" s="25" t="s">
        <v>30</v>
      </c>
      <c r="H1977" s="27">
        <v>4152800</v>
      </c>
      <c r="I1977" s="27">
        <v>4152800</v>
      </c>
      <c r="J1977" s="25" t="s">
        <v>31</v>
      </c>
      <c r="K1977" s="25" t="s">
        <v>32</v>
      </c>
      <c r="L1977" s="26" t="s">
        <v>33</v>
      </c>
    </row>
    <row r="1978" spans="2:12" ht="60">
      <c r="B1978" s="24">
        <v>72101506</v>
      </c>
      <c r="C1978" s="28" t="s">
        <v>57</v>
      </c>
      <c r="D1978" s="25" t="s">
        <v>41</v>
      </c>
      <c r="E1978" s="25" t="s">
        <v>58</v>
      </c>
      <c r="F1978" s="25" t="s">
        <v>29</v>
      </c>
      <c r="G1978" s="25" t="s">
        <v>30</v>
      </c>
      <c r="H1978" s="27">
        <v>7453575</v>
      </c>
      <c r="I1978" s="27">
        <v>7453575</v>
      </c>
      <c r="J1978" s="25" t="s">
        <v>31</v>
      </c>
      <c r="K1978" s="25" t="s">
        <v>32</v>
      </c>
      <c r="L1978" s="26" t="s">
        <v>33</v>
      </c>
    </row>
    <row r="1979" spans="2:12" ht="45">
      <c r="B1979" s="24">
        <v>46191601</v>
      </c>
      <c r="C1979" s="28" t="s">
        <v>59</v>
      </c>
      <c r="D1979" s="25" t="s">
        <v>52</v>
      </c>
      <c r="E1979" s="25" t="s">
        <v>42</v>
      </c>
      <c r="F1979" s="25" t="s">
        <v>53</v>
      </c>
      <c r="G1979" s="25" t="s">
        <v>30</v>
      </c>
      <c r="H1979" s="27">
        <v>10767033</v>
      </c>
      <c r="I1979" s="27">
        <v>10767033</v>
      </c>
      <c r="J1979" s="25" t="s">
        <v>31</v>
      </c>
      <c r="K1979" s="25" t="s">
        <v>32</v>
      </c>
      <c r="L1979" s="26" t="s">
        <v>33</v>
      </c>
    </row>
    <row r="1980" spans="2:12" ht="45">
      <c r="B1980" s="24" t="s">
        <v>87</v>
      </c>
      <c r="C1980" s="28" t="s">
        <v>186</v>
      </c>
      <c r="D1980" s="25" t="s">
        <v>41</v>
      </c>
      <c r="E1980" s="25" t="s">
        <v>37</v>
      </c>
      <c r="F1980" s="25" t="s">
        <v>48</v>
      </c>
      <c r="G1980" s="25" t="s">
        <v>30</v>
      </c>
      <c r="H1980" s="27">
        <v>69003531</v>
      </c>
      <c r="I1980" s="27">
        <v>69003531</v>
      </c>
      <c r="J1980" s="25" t="s">
        <v>31</v>
      </c>
      <c r="K1980" s="25" t="s">
        <v>32</v>
      </c>
      <c r="L1980" s="26" t="s">
        <v>33</v>
      </c>
    </row>
    <row r="1981" spans="2:12" ht="240">
      <c r="B1981" s="24">
        <v>80111600</v>
      </c>
      <c r="C1981" s="28" t="s">
        <v>1026</v>
      </c>
      <c r="D1981" s="25" t="s">
        <v>78</v>
      </c>
      <c r="E1981" s="25" t="s">
        <v>58</v>
      </c>
      <c r="F1981" s="25" t="s">
        <v>29</v>
      </c>
      <c r="G1981" s="25" t="s">
        <v>30</v>
      </c>
      <c r="H1981" s="27">
        <v>15000000</v>
      </c>
      <c r="I1981" s="27">
        <v>15000000</v>
      </c>
      <c r="J1981" s="25" t="s">
        <v>31</v>
      </c>
      <c r="K1981" s="25" t="s">
        <v>32</v>
      </c>
      <c r="L1981" s="26" t="s">
        <v>33</v>
      </c>
    </row>
    <row r="1982" spans="2:12" ht="195">
      <c r="B1982" s="24">
        <v>80111600</v>
      </c>
      <c r="C1982" s="28" t="s">
        <v>1027</v>
      </c>
      <c r="D1982" s="25" t="s">
        <v>52</v>
      </c>
      <c r="E1982" s="25" t="s">
        <v>58</v>
      </c>
      <c r="F1982" s="25" t="s">
        <v>29</v>
      </c>
      <c r="G1982" s="25" t="s">
        <v>30</v>
      </c>
      <c r="H1982" s="27">
        <f>349000000+90000000-368301024-67392000+122767008-24814608-25000000-8280000-50000000+17020624</f>
        <v>35000000</v>
      </c>
      <c r="I1982" s="27">
        <f>349000000+90000000-368301024-67392000+122767008-24814608-25000000-8280000-50000000+17020624</f>
        <v>35000000</v>
      </c>
      <c r="J1982" s="25" t="s">
        <v>31</v>
      </c>
      <c r="K1982" s="25" t="s">
        <v>32</v>
      </c>
      <c r="L1982" s="26" t="s">
        <v>33</v>
      </c>
    </row>
    <row r="1983" spans="2:12" ht="210">
      <c r="B1983" s="24">
        <v>80111600</v>
      </c>
      <c r="C1983" s="28" t="s">
        <v>1028</v>
      </c>
      <c r="D1983" s="25" t="s">
        <v>52</v>
      </c>
      <c r="E1983" s="25" t="s">
        <v>58</v>
      </c>
      <c r="F1983" s="25" t="s">
        <v>29</v>
      </c>
      <c r="G1983" s="25" t="s">
        <v>30</v>
      </c>
      <c r="H1983" s="27">
        <v>50000000</v>
      </c>
      <c r="I1983" s="27">
        <v>50000000</v>
      </c>
      <c r="J1983" s="25" t="s">
        <v>31</v>
      </c>
      <c r="K1983" s="25" t="s">
        <v>32</v>
      </c>
      <c r="L1983" s="26" t="s">
        <v>33</v>
      </c>
    </row>
    <row r="1984" spans="2:12" ht="90">
      <c r="B1984" s="24">
        <v>80111600</v>
      </c>
      <c r="C1984" s="28" t="s">
        <v>1029</v>
      </c>
      <c r="D1984" s="25" t="s">
        <v>77</v>
      </c>
      <c r="E1984" s="25" t="s">
        <v>76</v>
      </c>
      <c r="F1984" s="25" t="s">
        <v>29</v>
      </c>
      <c r="G1984" s="25" t="s">
        <v>30</v>
      </c>
      <c r="H1984" s="27">
        <v>30691752</v>
      </c>
      <c r="I1984" s="27">
        <v>30691752</v>
      </c>
      <c r="J1984" s="25" t="s">
        <v>31</v>
      </c>
      <c r="K1984" s="25" t="s">
        <v>32</v>
      </c>
      <c r="L1984" s="26" t="s">
        <v>33</v>
      </c>
    </row>
    <row r="1985" spans="2:12" ht="90">
      <c r="B1985" s="24">
        <v>80111600</v>
      </c>
      <c r="C1985" s="28" t="s">
        <v>1029</v>
      </c>
      <c r="D1985" s="25" t="s">
        <v>77</v>
      </c>
      <c r="E1985" s="25" t="s">
        <v>76</v>
      </c>
      <c r="F1985" s="25" t="s">
        <v>29</v>
      </c>
      <c r="G1985" s="25" t="s">
        <v>30</v>
      </c>
      <c r="H1985" s="27">
        <v>30691752</v>
      </c>
      <c r="I1985" s="27">
        <v>30691752</v>
      </c>
      <c r="J1985" s="25" t="s">
        <v>31</v>
      </c>
      <c r="K1985" s="25" t="s">
        <v>32</v>
      </c>
      <c r="L1985" s="26" t="s">
        <v>33</v>
      </c>
    </row>
    <row r="1986" spans="2:12" ht="90">
      <c r="B1986" s="24">
        <v>80111600</v>
      </c>
      <c r="C1986" s="28" t="s">
        <v>1029</v>
      </c>
      <c r="D1986" s="25" t="s">
        <v>77</v>
      </c>
      <c r="E1986" s="25" t="s">
        <v>76</v>
      </c>
      <c r="F1986" s="25" t="s">
        <v>29</v>
      </c>
      <c r="G1986" s="25" t="s">
        <v>30</v>
      </c>
      <c r="H1986" s="27">
        <v>30691752</v>
      </c>
      <c r="I1986" s="27">
        <v>30691752</v>
      </c>
      <c r="J1986" s="25" t="s">
        <v>31</v>
      </c>
      <c r="K1986" s="25" t="s">
        <v>32</v>
      </c>
      <c r="L1986" s="26" t="s">
        <v>33</v>
      </c>
    </row>
    <row r="1987" spans="2:12" ht="90">
      <c r="B1987" s="24">
        <v>80111600</v>
      </c>
      <c r="C1987" s="28" t="s">
        <v>1029</v>
      </c>
      <c r="D1987" s="25" t="s">
        <v>77</v>
      </c>
      <c r="E1987" s="25" t="s">
        <v>76</v>
      </c>
      <c r="F1987" s="25" t="s">
        <v>29</v>
      </c>
      <c r="G1987" s="25" t="s">
        <v>30</v>
      </c>
      <c r="H1987" s="27">
        <v>30691752</v>
      </c>
      <c r="I1987" s="27">
        <v>30691752</v>
      </c>
      <c r="J1987" s="25" t="s">
        <v>31</v>
      </c>
      <c r="K1987" s="25" t="s">
        <v>32</v>
      </c>
      <c r="L1987" s="26" t="s">
        <v>33</v>
      </c>
    </row>
    <row r="1988" spans="2:12" ht="90">
      <c r="B1988" s="24">
        <v>80111600</v>
      </c>
      <c r="C1988" s="28" t="s">
        <v>1029</v>
      </c>
      <c r="D1988" s="25" t="s">
        <v>77</v>
      </c>
      <c r="E1988" s="25" t="s">
        <v>76</v>
      </c>
      <c r="F1988" s="25" t="s">
        <v>29</v>
      </c>
      <c r="G1988" s="25" t="s">
        <v>30</v>
      </c>
      <c r="H1988" s="27">
        <v>30691752</v>
      </c>
      <c r="I1988" s="27">
        <v>30691752</v>
      </c>
      <c r="J1988" s="25" t="s">
        <v>31</v>
      </c>
      <c r="K1988" s="25" t="s">
        <v>32</v>
      </c>
      <c r="L1988" s="26" t="s">
        <v>33</v>
      </c>
    </row>
    <row r="1989" spans="2:12" ht="90">
      <c r="B1989" s="24">
        <v>80111600</v>
      </c>
      <c r="C1989" s="28" t="s">
        <v>1029</v>
      </c>
      <c r="D1989" s="25" t="s">
        <v>77</v>
      </c>
      <c r="E1989" s="25" t="s">
        <v>76</v>
      </c>
      <c r="F1989" s="25" t="s">
        <v>29</v>
      </c>
      <c r="G1989" s="25" t="s">
        <v>30</v>
      </c>
      <c r="H1989" s="27">
        <v>30691752</v>
      </c>
      <c r="I1989" s="27">
        <v>30691752</v>
      </c>
      <c r="J1989" s="25" t="s">
        <v>31</v>
      </c>
      <c r="K1989" s="25" t="s">
        <v>32</v>
      </c>
      <c r="L1989" s="26" t="s">
        <v>33</v>
      </c>
    </row>
    <row r="1990" spans="2:12" ht="90">
      <c r="B1990" s="24">
        <v>80111600</v>
      </c>
      <c r="C1990" s="28" t="s">
        <v>1029</v>
      </c>
      <c r="D1990" s="25" t="s">
        <v>77</v>
      </c>
      <c r="E1990" s="25" t="s">
        <v>76</v>
      </c>
      <c r="F1990" s="25" t="s">
        <v>29</v>
      </c>
      <c r="G1990" s="25" t="s">
        <v>30</v>
      </c>
      <c r="H1990" s="27">
        <v>30691752</v>
      </c>
      <c r="I1990" s="27">
        <v>30691752</v>
      </c>
      <c r="J1990" s="25" t="s">
        <v>31</v>
      </c>
      <c r="K1990" s="25" t="s">
        <v>32</v>
      </c>
      <c r="L1990" s="26" t="s">
        <v>33</v>
      </c>
    </row>
    <row r="1991" spans="2:12" ht="90">
      <c r="B1991" s="24">
        <v>80111600</v>
      </c>
      <c r="C1991" s="28" t="s">
        <v>1029</v>
      </c>
      <c r="D1991" s="25" t="s">
        <v>77</v>
      </c>
      <c r="E1991" s="25" t="s">
        <v>76</v>
      </c>
      <c r="F1991" s="25" t="s">
        <v>29</v>
      </c>
      <c r="G1991" s="25" t="s">
        <v>30</v>
      </c>
      <c r="H1991" s="27">
        <v>30691752</v>
      </c>
      <c r="I1991" s="27">
        <v>30691752</v>
      </c>
      <c r="J1991" s="25" t="s">
        <v>31</v>
      </c>
      <c r="K1991" s="25" t="s">
        <v>32</v>
      </c>
      <c r="L1991" s="26" t="s">
        <v>33</v>
      </c>
    </row>
    <row r="1992" spans="2:12" ht="90">
      <c r="B1992" s="24">
        <v>80111600</v>
      </c>
      <c r="C1992" s="28" t="s">
        <v>1030</v>
      </c>
      <c r="D1992" s="25" t="s">
        <v>77</v>
      </c>
      <c r="E1992" s="25" t="s">
        <v>76</v>
      </c>
      <c r="F1992" s="25" t="s">
        <v>29</v>
      </c>
      <c r="G1992" s="25" t="s">
        <v>30</v>
      </c>
      <c r="H1992" s="27">
        <v>24814608</v>
      </c>
      <c r="I1992" s="27">
        <v>24814608</v>
      </c>
      <c r="J1992" s="25" t="s">
        <v>31</v>
      </c>
      <c r="K1992" s="25" t="s">
        <v>32</v>
      </c>
      <c r="L1992" s="26" t="s">
        <v>33</v>
      </c>
    </row>
    <row r="1993" spans="2:12" ht="45">
      <c r="B1993" s="24">
        <v>80111600</v>
      </c>
      <c r="C1993" s="28" t="s">
        <v>34</v>
      </c>
      <c r="D1993" s="25" t="s">
        <v>77</v>
      </c>
      <c r="E1993" s="25" t="s">
        <v>76</v>
      </c>
      <c r="F1993" s="25" t="s">
        <v>29</v>
      </c>
      <c r="G1993" s="25" t="s">
        <v>30</v>
      </c>
      <c r="H1993" s="27">
        <v>67392000</v>
      </c>
      <c r="I1993" s="27">
        <v>67392000</v>
      </c>
      <c r="J1993" s="25" t="s">
        <v>31</v>
      </c>
      <c r="K1993" s="25" t="s">
        <v>32</v>
      </c>
      <c r="L1993" s="26" t="s">
        <v>33</v>
      </c>
    </row>
    <row r="1994" spans="2:12" ht="150">
      <c r="B1994" s="24" t="s">
        <v>1053</v>
      </c>
      <c r="C1994" s="30" t="s">
        <v>1031</v>
      </c>
      <c r="D1994" s="25" t="s">
        <v>39</v>
      </c>
      <c r="E1994" s="25" t="s">
        <v>47</v>
      </c>
      <c r="F1994" s="25" t="s">
        <v>1032</v>
      </c>
      <c r="G1994" s="25" t="s">
        <v>30</v>
      </c>
      <c r="H1994" s="27">
        <v>38749568</v>
      </c>
      <c r="I1994" s="27">
        <v>38749568</v>
      </c>
      <c r="J1994" s="25" t="s">
        <v>31</v>
      </c>
      <c r="K1994" s="25" t="s">
        <v>32</v>
      </c>
      <c r="L1994" s="26" t="s">
        <v>33</v>
      </c>
    </row>
    <row r="1995" spans="2:12" ht="60">
      <c r="B1995" s="24" t="s">
        <v>1009</v>
      </c>
      <c r="C1995" s="30" t="s">
        <v>1033</v>
      </c>
      <c r="D1995" s="25" t="s">
        <v>44</v>
      </c>
      <c r="E1995" s="25" t="s">
        <v>68</v>
      </c>
      <c r="F1995" s="25" t="s">
        <v>1034</v>
      </c>
      <c r="G1995" s="25" t="s">
        <v>30</v>
      </c>
      <c r="H1995" s="27">
        <v>27353960</v>
      </c>
      <c r="I1995" s="27">
        <v>27353960</v>
      </c>
      <c r="J1995" s="25" t="s">
        <v>31</v>
      </c>
      <c r="K1995" s="25" t="s">
        <v>32</v>
      </c>
      <c r="L1995" s="26" t="s">
        <v>33</v>
      </c>
    </row>
    <row r="1996" spans="2:12" ht="195">
      <c r="B1996" s="24" t="s">
        <v>1058</v>
      </c>
      <c r="C1996" s="30" t="s">
        <v>1035</v>
      </c>
      <c r="D1996" s="25" t="s">
        <v>45</v>
      </c>
      <c r="E1996" s="25" t="s">
        <v>35</v>
      </c>
      <c r="F1996" s="25" t="s">
        <v>1034</v>
      </c>
      <c r="G1996" s="25" t="s">
        <v>30</v>
      </c>
      <c r="H1996" s="27">
        <v>24000000</v>
      </c>
      <c r="I1996" s="27">
        <v>24000000</v>
      </c>
      <c r="J1996" s="25" t="s">
        <v>31</v>
      </c>
      <c r="K1996" s="25" t="s">
        <v>32</v>
      </c>
      <c r="L1996" s="26" t="s">
        <v>33</v>
      </c>
    </row>
    <row r="1997" spans="2:12" ht="409.5">
      <c r="B1997" s="24" t="s">
        <v>1059</v>
      </c>
      <c r="C1997" s="31" t="s">
        <v>1036</v>
      </c>
      <c r="D1997" s="25" t="s">
        <v>36</v>
      </c>
      <c r="E1997" s="25" t="s">
        <v>35</v>
      </c>
      <c r="F1997" s="25" t="s">
        <v>1037</v>
      </c>
      <c r="G1997" s="25" t="s">
        <v>30</v>
      </c>
      <c r="H1997" s="27">
        <v>106078000</v>
      </c>
      <c r="I1997" s="27">
        <v>106078000</v>
      </c>
      <c r="J1997" s="25" t="s">
        <v>31</v>
      </c>
      <c r="K1997" s="25" t="s">
        <v>32</v>
      </c>
      <c r="L1997" s="26" t="s">
        <v>33</v>
      </c>
    </row>
    <row r="1998" spans="2:12" ht="45">
      <c r="B1998" s="24">
        <v>46191601</v>
      </c>
      <c r="C1998" s="30" t="s">
        <v>1038</v>
      </c>
      <c r="D1998" s="25" t="s">
        <v>52</v>
      </c>
      <c r="E1998" s="25" t="s">
        <v>35</v>
      </c>
      <c r="F1998" s="25" t="s">
        <v>1034</v>
      </c>
      <c r="G1998" s="25" t="s">
        <v>30</v>
      </c>
      <c r="H1998" s="27">
        <v>16239733</v>
      </c>
      <c r="I1998" s="27">
        <v>16239733</v>
      </c>
      <c r="J1998" s="25" t="s">
        <v>31</v>
      </c>
      <c r="K1998" s="25" t="s">
        <v>32</v>
      </c>
      <c r="L1998" s="26" t="s">
        <v>33</v>
      </c>
    </row>
    <row r="1999" spans="2:12" ht="30">
      <c r="B1999" s="24">
        <v>80131502</v>
      </c>
      <c r="C1999" s="30" t="s">
        <v>1039</v>
      </c>
      <c r="D1999" s="25" t="s">
        <v>43</v>
      </c>
      <c r="E1999" s="25" t="s">
        <v>50</v>
      </c>
      <c r="F1999" s="25" t="s">
        <v>29</v>
      </c>
      <c r="G1999" s="25" t="s">
        <v>30</v>
      </c>
      <c r="H1999" s="27">
        <v>106513407</v>
      </c>
      <c r="I1999" s="27">
        <v>106513407</v>
      </c>
      <c r="J1999" s="25" t="s">
        <v>31</v>
      </c>
      <c r="K1999" s="25" t="s">
        <v>32</v>
      </c>
      <c r="L1999" s="26" t="s">
        <v>33</v>
      </c>
    </row>
    <row r="2000" spans="2:12" ht="75">
      <c r="B2000" s="24">
        <v>78102200</v>
      </c>
      <c r="C2000" s="28" t="s">
        <v>1040</v>
      </c>
      <c r="D2000" s="25" t="s">
        <v>52</v>
      </c>
      <c r="E2000" s="25" t="s">
        <v>35</v>
      </c>
      <c r="F2000" s="25" t="s">
        <v>1032</v>
      </c>
      <c r="G2000" s="25" t="s">
        <v>30</v>
      </c>
      <c r="H2000" s="27">
        <v>69366209</v>
      </c>
      <c r="I2000" s="27">
        <v>69366209</v>
      </c>
      <c r="J2000" s="25" t="s">
        <v>31</v>
      </c>
      <c r="K2000" s="25" t="s">
        <v>32</v>
      </c>
      <c r="L2000" s="26" t="s">
        <v>33</v>
      </c>
    </row>
    <row r="2001" spans="2:12" ht="60">
      <c r="B2001" s="24">
        <v>82121506</v>
      </c>
      <c r="C2001" s="28" t="s">
        <v>1041</v>
      </c>
      <c r="D2001" s="25" t="s">
        <v>41</v>
      </c>
      <c r="E2001" s="25" t="s">
        <v>1042</v>
      </c>
      <c r="F2001" s="25" t="s">
        <v>29</v>
      </c>
      <c r="G2001" s="25" t="s">
        <v>30</v>
      </c>
      <c r="H2001" s="27">
        <v>750000</v>
      </c>
      <c r="I2001" s="27">
        <v>750000</v>
      </c>
      <c r="J2001" s="25" t="s">
        <v>31</v>
      </c>
      <c r="K2001" s="25" t="s">
        <v>32</v>
      </c>
      <c r="L2001" s="26" t="s">
        <v>33</v>
      </c>
    </row>
    <row r="2002" spans="2:12" ht="75">
      <c r="B2002" s="24" t="s">
        <v>1056</v>
      </c>
      <c r="C2002" s="28" t="s">
        <v>1043</v>
      </c>
      <c r="D2002" s="25" t="s">
        <v>45</v>
      </c>
      <c r="E2002" s="25" t="s">
        <v>50</v>
      </c>
      <c r="F2002" s="25" t="s">
        <v>64</v>
      </c>
      <c r="G2002" s="25" t="s">
        <v>30</v>
      </c>
      <c r="H2002" s="27">
        <v>1266862788</v>
      </c>
      <c r="I2002" s="27">
        <v>1266862788</v>
      </c>
      <c r="J2002" s="25" t="s">
        <v>31</v>
      </c>
      <c r="K2002" s="25" t="s">
        <v>32</v>
      </c>
      <c r="L2002" s="26" t="s">
        <v>33</v>
      </c>
    </row>
    <row r="2003" spans="2:12" ht="90">
      <c r="B2003" s="24" t="s">
        <v>1054</v>
      </c>
      <c r="C2003" s="28" t="s">
        <v>65</v>
      </c>
      <c r="D2003" s="25" t="s">
        <v>135</v>
      </c>
      <c r="E2003" s="25" t="s">
        <v>58</v>
      </c>
      <c r="F2003" s="25" t="s">
        <v>64</v>
      </c>
      <c r="G2003" s="25" t="s">
        <v>30</v>
      </c>
      <c r="H2003" s="27">
        <v>900000000</v>
      </c>
      <c r="I2003" s="27">
        <v>900000000</v>
      </c>
      <c r="J2003" s="25" t="s">
        <v>31</v>
      </c>
      <c r="K2003" s="25" t="s">
        <v>32</v>
      </c>
      <c r="L2003" s="26" t="s">
        <v>33</v>
      </c>
    </row>
    <row r="2004" spans="2:12" ht="90">
      <c r="B2004" s="24">
        <v>84131500</v>
      </c>
      <c r="C2004" s="28" t="s">
        <v>1044</v>
      </c>
      <c r="D2004" s="25" t="s">
        <v>52</v>
      </c>
      <c r="E2004" s="25" t="s">
        <v>35</v>
      </c>
      <c r="F2004" s="25" t="s">
        <v>1045</v>
      </c>
      <c r="G2004" s="25" t="s">
        <v>30</v>
      </c>
      <c r="H2004" s="27">
        <v>289574548</v>
      </c>
      <c r="I2004" s="27">
        <v>289574548</v>
      </c>
      <c r="J2004" s="25" t="s">
        <v>31</v>
      </c>
      <c r="K2004" s="25" t="s">
        <v>32</v>
      </c>
      <c r="L2004" s="26" t="s">
        <v>33</v>
      </c>
    </row>
    <row r="2005" spans="2:12" ht="30">
      <c r="B2005" s="24">
        <v>86101705</v>
      </c>
      <c r="C2005" s="28" t="s">
        <v>1046</v>
      </c>
      <c r="D2005" s="25" t="s">
        <v>78</v>
      </c>
      <c r="E2005" s="25" t="s">
        <v>68</v>
      </c>
      <c r="F2005" s="25" t="s">
        <v>1034</v>
      </c>
      <c r="G2005" s="25" t="s">
        <v>30</v>
      </c>
      <c r="H2005" s="27">
        <v>13000000</v>
      </c>
      <c r="I2005" s="27">
        <v>13000000</v>
      </c>
      <c r="J2005" s="25" t="s">
        <v>31</v>
      </c>
      <c r="K2005" s="25" t="s">
        <v>32</v>
      </c>
      <c r="L2005" s="26" t="s">
        <v>33</v>
      </c>
    </row>
    <row r="2006" spans="2:12" ht="45">
      <c r="B2006" s="24" t="s">
        <v>1055</v>
      </c>
      <c r="C2006" s="28" t="s">
        <v>1047</v>
      </c>
      <c r="D2006" s="25" t="s">
        <v>43</v>
      </c>
      <c r="E2006" s="25" t="s">
        <v>62</v>
      </c>
      <c r="F2006" s="32" t="s">
        <v>1032</v>
      </c>
      <c r="G2006" s="25" t="s">
        <v>30</v>
      </c>
      <c r="H2006" s="27">
        <v>34350290</v>
      </c>
      <c r="I2006" s="27">
        <v>34350290</v>
      </c>
      <c r="J2006" s="25" t="s">
        <v>31</v>
      </c>
      <c r="K2006" s="25" t="s">
        <v>32</v>
      </c>
      <c r="L2006" s="26" t="s">
        <v>33</v>
      </c>
    </row>
    <row r="2007" spans="2:12" ht="75">
      <c r="B2007" s="24">
        <v>93141506</v>
      </c>
      <c r="C2007" s="28" t="s">
        <v>944</v>
      </c>
      <c r="D2007" s="25" t="s">
        <v>135</v>
      </c>
      <c r="E2007" s="25" t="s">
        <v>1048</v>
      </c>
      <c r="F2007" s="32" t="s">
        <v>29</v>
      </c>
      <c r="G2007" s="25" t="s">
        <v>30</v>
      </c>
      <c r="H2007" s="27">
        <v>95519464</v>
      </c>
      <c r="I2007" s="27">
        <v>95519464</v>
      </c>
      <c r="J2007" s="25" t="s">
        <v>31</v>
      </c>
      <c r="K2007" s="25" t="s">
        <v>32</v>
      </c>
      <c r="L2007" s="26" t="s">
        <v>33</v>
      </c>
    </row>
    <row r="2008" spans="2:12" ht="30">
      <c r="B2008" s="24">
        <v>93141808</v>
      </c>
      <c r="C2008" s="28" t="s">
        <v>1049</v>
      </c>
      <c r="D2008" s="25" t="s">
        <v>41</v>
      </c>
      <c r="E2008" s="25" t="s">
        <v>1050</v>
      </c>
      <c r="F2008" s="32" t="s">
        <v>1034</v>
      </c>
      <c r="G2008" s="25" t="s">
        <v>30</v>
      </c>
      <c r="H2008" s="27">
        <v>1458740</v>
      </c>
      <c r="I2008" s="27">
        <v>1458740</v>
      </c>
      <c r="J2008" s="25" t="s">
        <v>31</v>
      </c>
      <c r="K2008" s="25" t="s">
        <v>32</v>
      </c>
      <c r="L2008" s="26" t="s">
        <v>33</v>
      </c>
    </row>
    <row r="2009" spans="2:12" ht="45">
      <c r="B2009" s="24">
        <v>46182205</v>
      </c>
      <c r="C2009" s="28" t="s">
        <v>1051</v>
      </c>
      <c r="D2009" s="25" t="s">
        <v>44</v>
      </c>
      <c r="E2009" s="25" t="s">
        <v>42</v>
      </c>
      <c r="F2009" s="32" t="s">
        <v>1034</v>
      </c>
      <c r="G2009" s="25" t="s">
        <v>30</v>
      </c>
      <c r="H2009" s="27">
        <v>9757746</v>
      </c>
      <c r="I2009" s="27">
        <v>9757746</v>
      </c>
      <c r="J2009" s="25" t="s">
        <v>31</v>
      </c>
      <c r="K2009" s="25" t="s">
        <v>32</v>
      </c>
      <c r="L2009" s="26" t="s">
        <v>33</v>
      </c>
    </row>
    <row r="2010" spans="2:12" ht="45.75" thickBot="1">
      <c r="B2010" s="33">
        <v>55121700</v>
      </c>
      <c r="C2010" s="29" t="s">
        <v>1052</v>
      </c>
      <c r="D2010" s="34" t="s">
        <v>135</v>
      </c>
      <c r="E2010" s="35" t="s">
        <v>42</v>
      </c>
      <c r="F2010" s="35" t="s">
        <v>1034</v>
      </c>
      <c r="G2010" s="35" t="s">
        <v>30</v>
      </c>
      <c r="H2010" s="37">
        <v>15510399</v>
      </c>
      <c r="I2010" s="37">
        <v>15510399</v>
      </c>
      <c r="J2010" s="35" t="s">
        <v>31</v>
      </c>
      <c r="K2010" s="35" t="s">
        <v>32</v>
      </c>
      <c r="L2010" s="36" t="s">
        <v>33</v>
      </c>
    </row>
    <row r="2012" spans="2:4" ht="30.75" thickBot="1">
      <c r="B2012" s="15" t="s">
        <v>21</v>
      </c>
      <c r="C2012" s="14"/>
      <c r="D2012" s="14"/>
    </row>
    <row r="2013" spans="2:9" ht="45">
      <c r="B2013" s="16" t="s">
        <v>6</v>
      </c>
      <c r="C2013" s="20" t="s">
        <v>22</v>
      </c>
      <c r="D2013" s="13" t="s">
        <v>14</v>
      </c>
      <c r="H2013" s="23"/>
      <c r="I2013" s="23"/>
    </row>
    <row r="2014" spans="2:4" ht="15">
      <c r="B2014" s="3"/>
      <c r="C2014" s="2"/>
      <c r="D2014" s="4"/>
    </row>
    <row r="2015" spans="2:4" ht="15">
      <c r="B2015" s="3"/>
      <c r="C2015" s="2"/>
      <c r="D2015" s="4"/>
    </row>
    <row r="2016" spans="2:4" ht="15">
      <c r="B2016" s="3"/>
      <c r="C2016" s="2"/>
      <c r="D2016" s="4"/>
    </row>
    <row r="2017" spans="2:4" ht="15">
      <c r="B2017" s="3"/>
      <c r="C2017" s="2"/>
      <c r="D2017" s="4"/>
    </row>
    <row r="2018" spans="2:4" ht="15.75" thickBot="1">
      <c r="B2018" s="18"/>
      <c r="C2018" s="19"/>
      <c r="D2018" s="5"/>
    </row>
  </sheetData>
  <sheetProtection password="DF36" sheet="1" formatCells="0" formatColumns="0" formatRows="0" insertColumns="0" insertRows="0" insertHyperlinks="0" deleteColumns="0" deleteRows="0" sort="0" pivotTables="0"/>
  <autoFilter ref="B18:L2010"/>
  <mergeCells count="2">
    <mergeCell ref="F5:I9"/>
    <mergeCell ref="F11:I15"/>
  </mergeCells>
  <dataValidations count="6">
    <dataValidation type="list" allowBlank="1" showInputMessage="1" showErrorMessage="1" sqref="F1299 F1311:F1313 F1315 F1323:F1325 F1347 F1341 F1826 F1814:F1815 F1839:F1840">
      <formula1>$N$2950:$N$2966</formula1>
    </dataValidation>
    <dataValidation type="list" allowBlank="1" showInputMessage="1" showErrorMessage="1" sqref="F1204:F1205">
      <formula1>$N$2952:$N$2968</formula1>
    </dataValidation>
    <dataValidation type="list" allowBlank="1" showInputMessage="1" showErrorMessage="1" sqref="F1188">
      <formula1>$N$2947:$N$2963</formula1>
    </dataValidation>
    <dataValidation type="list" allowBlank="1" showInputMessage="1" showErrorMessage="1" sqref="F1171">
      <formula1>$N$2963:$N$2979</formula1>
    </dataValidation>
    <dataValidation type="list" allowBlank="1" showInputMessage="1" showErrorMessage="1" sqref="F429">
      <formula1>$N$2946:$N$2962</formula1>
    </dataValidation>
    <dataValidation type="list" allowBlank="1" showInputMessage="1" showErrorMessage="1" sqref="F19:F428 F2003 F430:F1170 F1172:F1187 F1189:F1203 F1300:F1310 F1314 F1316:F1322 F1326:F1340 F1342:F1346 F1348:F1813 F1827:F1838 F1816:F1825 F1841:F1993 F1206:F1298">
      <formula1>$N$2955:$N$2971</formula1>
    </dataValidation>
  </dataValidations>
  <printOptions/>
  <pageMargins left="0.7086614173228347" right="0.7086614173228347" top="0.7480314960629921" bottom="0.7480314960629921" header="0.31496062992125984" footer="0.31496062992125984"/>
  <pageSetup orientation="landscape" paperSize="14" scale="4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TANQUI</cp:lastModifiedBy>
  <cp:lastPrinted>2015-07-29T20:58:33Z</cp:lastPrinted>
  <dcterms:created xsi:type="dcterms:W3CDTF">2012-12-10T15:58:41Z</dcterms:created>
  <dcterms:modified xsi:type="dcterms:W3CDTF">2016-01-28T17:05:32Z</dcterms:modified>
  <cp:category/>
  <cp:version/>
  <cp:contentType/>
  <cp:contentStatus/>
</cp:coreProperties>
</file>